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20" windowWidth="19155" windowHeight="11055"/>
  </bookViews>
  <sheets>
    <sheet name="Прайс ЕЦП полный " sheetId="1" r:id="rId1"/>
    <sheet name="Прайс ЕЦП кратко" sheetId="3" r:id="rId2"/>
  </sheets>
  <externalReferences>
    <externalReference r:id="rId3"/>
  </externalReferences>
  <definedNames>
    <definedName name="H" localSheetId="1">'[1]прайс быт.'!#REF!</definedName>
    <definedName name="H">'[1]прайс быт.'!#REF!</definedName>
    <definedName name="I" localSheetId="1">'[1]прайс быт.'!#REF!</definedName>
    <definedName name="I">'[1]прайс быт.'!#REF!</definedName>
    <definedName name="_xlnm.Print_Titles" localSheetId="1">'Прайс ЕЦП кратко'!$1:$8</definedName>
    <definedName name="_xlnm.Print_Titles" localSheetId="0">'Прайс ЕЦП полный '!$1:$7</definedName>
    <definedName name="_xlnm.Print_Area" localSheetId="1">'Прайс ЕЦП кратко'!$A$1:$F$131</definedName>
    <definedName name="_xlnm.Print_Area" localSheetId="0">'Прайс ЕЦП полный '!$A$1:$R$135</definedName>
  </definedNames>
  <calcPr calcId="125725"/>
</workbook>
</file>

<file path=xl/calcChain.xml><?xml version="1.0" encoding="utf-8"?>
<calcChain xmlns="http://schemas.openxmlformats.org/spreadsheetml/2006/main">
  <c r="G10" i="3"/>
  <c r="G51"/>
  <c r="H48"/>
  <c r="H53"/>
  <c r="G53"/>
  <c r="J108" i="1" l="1"/>
  <c r="L108"/>
  <c r="Q108"/>
  <c r="Q109"/>
  <c r="J109" s="1"/>
  <c r="L109"/>
  <c r="L117" l="1"/>
  <c r="L116"/>
  <c r="L115"/>
  <c r="Q117"/>
  <c r="J117" s="1"/>
  <c r="H65" i="3" l="1"/>
  <c r="G65"/>
  <c r="Q70" i="1"/>
  <c r="J70" s="1"/>
  <c r="Q69"/>
  <c r="J69" s="1"/>
  <c r="Q87"/>
  <c r="J87" s="1"/>
  <c r="Q89"/>
  <c r="J89" s="1"/>
  <c r="L88"/>
  <c r="J88"/>
  <c r="L87"/>
  <c r="L103"/>
  <c r="Q86"/>
  <c r="Q83"/>
  <c r="J83" s="1"/>
  <c r="Q82"/>
  <c r="J82" s="1"/>
  <c r="Q38"/>
  <c r="L38" s="1"/>
  <c r="Q37"/>
  <c r="K37" s="1"/>
  <c r="Q113"/>
  <c r="J113" s="1"/>
  <c r="L114"/>
  <c r="L113"/>
  <c r="Q114"/>
  <c r="J114" s="1"/>
  <c r="Q130"/>
  <c r="J130" s="1"/>
  <c r="L130"/>
  <c r="Q129"/>
  <c r="J129" s="1"/>
  <c r="L129"/>
  <c r="Q128"/>
  <c r="J128" s="1"/>
  <c r="L128"/>
  <c r="Q127"/>
  <c r="J127" s="1"/>
  <c r="L127"/>
  <c r="Q126"/>
  <c r="J126" s="1"/>
  <c r="L126"/>
  <c r="Q125"/>
  <c r="J125" s="1"/>
  <c r="L125"/>
  <c r="Q120"/>
  <c r="J120" s="1"/>
  <c r="L120"/>
  <c r="Q119"/>
  <c r="J119" s="1"/>
  <c r="L119"/>
  <c r="Q118"/>
  <c r="J118" s="1"/>
  <c r="L118"/>
  <c r="Q123"/>
  <c r="J123" s="1"/>
  <c r="L123"/>
  <c r="Q122"/>
  <c r="J122" s="1"/>
  <c r="L122"/>
  <c r="Q121"/>
  <c r="J121" s="1"/>
  <c r="L121"/>
  <c r="K38" l="1"/>
  <c r="L37"/>
  <c r="Q106"/>
  <c r="J106" s="1"/>
  <c r="Q107"/>
  <c r="J107" s="1"/>
  <c r="Q105"/>
  <c r="J105" s="1"/>
  <c r="Q104"/>
  <c r="J104" s="1"/>
  <c r="Q103"/>
  <c r="J103" s="1"/>
  <c r="L105"/>
  <c r="L104"/>
  <c r="H100" i="3" l="1"/>
  <c r="G100"/>
  <c r="H99"/>
  <c r="G99"/>
  <c r="L110" i="1"/>
  <c r="Q11"/>
  <c r="J11" s="1"/>
  <c r="Q92"/>
  <c r="J93" s="1"/>
  <c r="Q71"/>
  <c r="J71" s="1"/>
  <c r="Q56"/>
  <c r="Q55"/>
  <c r="J90"/>
  <c r="Q116"/>
  <c r="J116" s="1"/>
  <c r="Q115"/>
  <c r="J115" s="1"/>
  <c r="Q53"/>
  <c r="J53" s="1"/>
  <c r="J96"/>
  <c r="Q95"/>
  <c r="J95" s="1"/>
  <c r="Q64"/>
  <c r="Q59"/>
  <c r="Q50"/>
  <c r="J50" s="1"/>
  <c r="Q47"/>
  <c r="J47" s="1"/>
  <c r="Q44"/>
  <c r="J44" s="1"/>
  <c r="Q39"/>
  <c r="J39" s="1"/>
  <c r="Q31"/>
  <c r="Q32"/>
  <c r="Q35"/>
  <c r="Q26"/>
  <c r="Q21"/>
  <c r="Q16"/>
  <c r="L35" l="1"/>
  <c r="K35"/>
  <c r="J91"/>
  <c r="J92"/>
  <c r="J94"/>
  <c r="Q112"/>
  <c r="J112" s="1"/>
  <c r="Q111"/>
  <c r="J111" s="1"/>
  <c r="Q110"/>
  <c r="J110" s="1"/>
  <c r="Q101"/>
  <c r="J101" s="1"/>
  <c r="Q100"/>
  <c r="Q63"/>
  <c r="Q62"/>
  <c r="Q61"/>
  <c r="Q60"/>
  <c r="Q81"/>
  <c r="J81" s="1"/>
  <c r="Q80"/>
  <c r="Q79"/>
  <c r="Q78"/>
  <c r="Q77"/>
  <c r="Q76"/>
  <c r="J76" s="1"/>
  <c r="Q75"/>
  <c r="Q74"/>
  <c r="J74" s="1"/>
  <c r="Q52"/>
  <c r="J52" s="1"/>
  <c r="Q51"/>
  <c r="J51" s="1"/>
  <c r="Q49"/>
  <c r="J49" s="1"/>
  <c r="Q48"/>
  <c r="J48" s="1"/>
  <c r="Q46"/>
  <c r="J46" s="1"/>
  <c r="Q45"/>
  <c r="J45" s="1"/>
  <c r="Q40"/>
  <c r="J40" s="1"/>
  <c r="Q41"/>
  <c r="J41" s="1"/>
  <c r="Q34"/>
  <c r="Q33"/>
  <c r="Q30"/>
  <c r="Q29"/>
  <c r="Q28"/>
  <c r="Q27"/>
  <c r="Q25"/>
  <c r="Q24"/>
  <c r="Q23"/>
  <c r="Q22"/>
  <c r="Q20"/>
  <c r="Q19"/>
  <c r="Q18"/>
  <c r="Q17"/>
  <c r="Q15"/>
  <c r="Q14"/>
  <c r="Q13"/>
  <c r="Q12"/>
  <c r="J12" s="1"/>
  <c r="L112"/>
  <c r="L111"/>
  <c r="G35" i="3"/>
  <c r="H119"/>
  <c r="G119"/>
  <c r="H118"/>
  <c r="G118"/>
  <c r="H114"/>
  <c r="G114"/>
  <c r="H112"/>
  <c r="G112"/>
  <c r="H103"/>
  <c r="G103"/>
  <c r="H101"/>
  <c r="G101"/>
  <c r="H97"/>
  <c r="G97"/>
  <c r="H96"/>
  <c r="G96"/>
  <c r="H93"/>
  <c r="G93"/>
  <c r="H89"/>
  <c r="G89"/>
  <c r="H86"/>
  <c r="G86"/>
  <c r="H64"/>
  <c r="G64"/>
  <c r="H63"/>
  <c r="G63"/>
  <c r="H62"/>
  <c r="G62"/>
  <c r="H61"/>
  <c r="G61"/>
  <c r="H60"/>
  <c r="G60"/>
  <c r="H59"/>
  <c r="G59"/>
  <c r="H58"/>
  <c r="G58"/>
  <c r="H56"/>
  <c r="G56"/>
  <c r="H55"/>
  <c r="G55"/>
  <c r="H73"/>
  <c r="G73"/>
  <c r="H72"/>
  <c r="G72"/>
  <c r="H69"/>
  <c r="G69"/>
  <c r="H67"/>
  <c r="G67"/>
  <c r="H51"/>
  <c r="H49"/>
  <c r="G49"/>
  <c r="G48"/>
  <c r="H47"/>
  <c r="G47"/>
  <c r="H46"/>
  <c r="G46"/>
  <c r="H45"/>
  <c r="G45"/>
  <c r="H43"/>
  <c r="G43"/>
  <c r="H42"/>
  <c r="G42"/>
  <c r="H41"/>
  <c r="G41"/>
  <c r="H40"/>
  <c r="G40"/>
  <c r="H39"/>
  <c r="G39"/>
  <c r="H38"/>
  <c r="G38"/>
  <c r="H33"/>
  <c r="G33"/>
  <c r="H32"/>
  <c r="G32"/>
  <c r="H31"/>
  <c r="G31"/>
  <c r="H30"/>
  <c r="G30"/>
  <c r="H29"/>
  <c r="G29"/>
  <c r="H28"/>
  <c r="G28"/>
  <c r="H27"/>
  <c r="G27"/>
  <c r="H26"/>
  <c r="G26"/>
  <c r="H25"/>
  <c r="G25"/>
  <c r="H24"/>
  <c r="G24"/>
  <c r="H23"/>
  <c r="G23"/>
  <c r="H22"/>
  <c r="G22"/>
  <c r="H21"/>
  <c r="G21"/>
  <c r="H20"/>
  <c r="G20"/>
  <c r="H19"/>
  <c r="G19"/>
  <c r="H18"/>
  <c r="G18"/>
  <c r="H17"/>
  <c r="G17"/>
  <c r="H16"/>
  <c r="G16"/>
  <c r="H15"/>
  <c r="G15"/>
  <c r="H14"/>
  <c r="G14"/>
  <c r="H13"/>
  <c r="G13"/>
  <c r="H12"/>
  <c r="G12"/>
  <c r="H11"/>
  <c r="G11"/>
  <c r="H10"/>
  <c r="K11" i="1" l="1"/>
  <c r="H35" i="3"/>
  <c r="L100" i="1"/>
  <c r="L99"/>
  <c r="L107"/>
  <c r="L106"/>
  <c r="L101"/>
  <c r="Q99"/>
  <c r="J99" s="1"/>
  <c r="Q94"/>
  <c r="Q93"/>
  <c r="Q91"/>
  <c r="Q90"/>
  <c r="M11"/>
  <c r="L11" l="1"/>
  <c r="J13"/>
  <c r="J100"/>
  <c r="J62"/>
  <c r="J61"/>
  <c r="J79"/>
  <c r="J75"/>
  <c r="L30"/>
  <c r="M19"/>
  <c r="Q84"/>
  <c r="J63"/>
  <c r="J60"/>
  <c r="J59"/>
  <c r="J80"/>
  <c r="J78"/>
  <c r="J77"/>
  <c r="L29"/>
  <c r="J25"/>
  <c r="J23"/>
  <c r="K23" l="1"/>
  <c r="L25"/>
  <c r="M23"/>
  <c r="L23"/>
  <c r="M16"/>
  <c r="K16"/>
  <c r="J16"/>
  <c r="L16"/>
  <c r="L32"/>
  <c r="K32"/>
  <c r="J17"/>
  <c r="M17"/>
  <c r="K17"/>
  <c r="L17"/>
  <c r="L28"/>
  <c r="J28"/>
  <c r="K28"/>
  <c r="L22"/>
  <c r="J22"/>
  <c r="M22"/>
  <c r="K22"/>
  <c r="L19"/>
  <c r="K34"/>
  <c r="L34"/>
  <c r="L21"/>
  <c r="J21"/>
  <c r="K21"/>
  <c r="M21"/>
  <c r="M24"/>
  <c r="J24"/>
  <c r="L26"/>
  <c r="J26"/>
  <c r="K26"/>
  <c r="L27"/>
  <c r="K27"/>
  <c r="J27"/>
  <c r="L31"/>
  <c r="K31"/>
  <c r="M13"/>
  <c r="L13"/>
  <c r="K13"/>
  <c r="K25"/>
  <c r="M25"/>
  <c r="K24"/>
  <c r="L24"/>
  <c r="L20"/>
  <c r="J20"/>
  <c r="K20"/>
  <c r="L18"/>
  <c r="K19"/>
  <c r="J19"/>
  <c r="M20"/>
  <c r="J64"/>
  <c r="J29"/>
  <c r="J30"/>
  <c r="K29"/>
  <c r="K30"/>
  <c r="K18" l="1"/>
  <c r="M18"/>
  <c r="J18"/>
  <c r="K12"/>
  <c r="M12"/>
  <c r="L12"/>
  <c r="J14" l="1"/>
  <c r="L14"/>
  <c r="K14"/>
  <c r="J15"/>
  <c r="K15"/>
  <c r="L15"/>
  <c r="M14"/>
  <c r="M15" l="1"/>
  <c r="K33"/>
  <c r="L33"/>
  <c r="Q67"/>
  <c r="J67" s="1"/>
  <c r="Q68"/>
  <c r="J68" s="1"/>
  <c r="Q65"/>
  <c r="J65" s="1"/>
  <c r="Q66"/>
  <c r="J66" s="1"/>
</calcChain>
</file>

<file path=xl/sharedStrings.xml><?xml version="1.0" encoding="utf-8"?>
<sst xmlns="http://schemas.openxmlformats.org/spreadsheetml/2006/main" count="621" uniqueCount="246">
  <si>
    <t>№</t>
  </si>
  <si>
    <t>Наименование продукции</t>
  </si>
  <si>
    <t>Срок службы покрытия 
внутри/снаружи</t>
  </si>
  <si>
    <t xml:space="preserve">Расход, г/м2. </t>
  </si>
  <si>
    <t>Стоимость состава для обработки 1 кв.м. с учётом НДС, руб.</t>
  </si>
  <si>
    <t>Тара</t>
  </si>
  <si>
    <t xml:space="preserve">Фасовка                                                                    </t>
  </si>
  <si>
    <t>Цена расфасованной продукции (руб.), в т.ч. тара и НДС 18%</t>
  </si>
  <si>
    <t>ЕЦП опт, руб. (15%)</t>
  </si>
  <si>
    <t>ЕЦП розн., руб. (30%)</t>
  </si>
  <si>
    <t>Био-
защита</t>
  </si>
  <si>
    <t>I группа
ГОСТ Р 53292</t>
  </si>
  <si>
    <t>II группа
ГОСТ Р 53292</t>
  </si>
  <si>
    <t>Г1, РП1, В1, Д2, Т2 ФЗ-123 (КМ1, К0(15))</t>
  </si>
  <si>
    <t>Био-защита</t>
  </si>
  <si>
    <t>I группа ГОСТ Р 53292</t>
  </si>
  <si>
    <t>II группа ГОСТ Р 53292</t>
  </si>
  <si>
    <t>Г1, РП1, В1, Д2, Т2
ФЗ-123
КМ1</t>
  </si>
  <si>
    <t>Огнебиозащитные составы</t>
  </si>
  <si>
    <r>
      <t>Pirilax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 Lux (Пирилакс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- Люкс) 
для древесины </t>
    </r>
  </si>
  <si>
    <t>Биозащита: 
25 / 10 лет
Огнезащита: 
16 / 5 лет</t>
  </si>
  <si>
    <t>Бочка ПЭТ</t>
  </si>
  <si>
    <t>50 кг</t>
  </si>
  <si>
    <t>24 кг</t>
  </si>
  <si>
    <t>Ведро  ПЭТ</t>
  </si>
  <si>
    <t>10,5 кг</t>
  </si>
  <si>
    <t>3,3 кг</t>
  </si>
  <si>
    <t>1 кг</t>
  </si>
  <si>
    <r>
      <t>Pirilax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 Classic (Пирилакс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)    для древесины</t>
    </r>
  </si>
  <si>
    <t>Биозащита: 
20 / 7,5 лет
Огнезащита: 
16 / 5 лет</t>
  </si>
  <si>
    <t>11 кг</t>
  </si>
  <si>
    <t>3,5 кг</t>
  </si>
  <si>
    <t>1,1 кг</t>
  </si>
  <si>
    <r>
      <t>Pirilax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- Terma (Пирилакс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- Терма) 
для древесины</t>
    </r>
  </si>
  <si>
    <t>Биозащита: 
20/7,5 лет
Огнезащита:
 16 /5 лет
Внутри парных:
Огнебиозащита 
6 лет</t>
  </si>
  <si>
    <r>
      <t>Pirilax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- Prime (Пирилакс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- Prime) для древесины</t>
    </r>
  </si>
  <si>
    <t>Без ЛКМ
Биозащита:
7 лет/2 года
Огнезащита: 
5 лет /2 года
При нанесении ЛКМ  повторная обработка не требуется</t>
  </si>
  <si>
    <t>200
+
Krasula 150</t>
  </si>
  <si>
    <t>-</t>
  </si>
  <si>
    <t>46 кг</t>
  </si>
  <si>
    <r>
      <t>МИГ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- 09 для древесины</t>
    </r>
  </si>
  <si>
    <t>Мешок</t>
  </si>
  <si>
    <t>25 кг</t>
  </si>
  <si>
    <r>
      <t>ОЗОН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-007 для древесины</t>
    </r>
  </si>
  <si>
    <t>Огнезащита:
11 лет;
Скрытые полости:
30 лет</t>
  </si>
  <si>
    <t>48 кг гот. р-р</t>
  </si>
  <si>
    <t>Огнезащитная пропитка-антисептик (биопирен) для чердачных помещений, стропильных систем и скрытых конструкций. 
Наносится без межслойной сушки за 1 прием.
Не тонирует древесину. Состав можно колеровать для придания декоративных свойств поверхности и/или контроля за равномерностью нанесения состава.</t>
  </si>
  <si>
    <t xml:space="preserve">103
   1 л. концен-трата/
3 л. воды </t>
  </si>
  <si>
    <t xml:space="preserve">69
   1 л. концен-трата/
3 л. воды </t>
  </si>
  <si>
    <t>65 кг конц.</t>
  </si>
  <si>
    <t>16 кг конц.</t>
  </si>
  <si>
    <t>5 кг конц.</t>
  </si>
  <si>
    <r>
      <t>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 Х</t>
    </r>
  </si>
  <si>
    <t>5 лет</t>
  </si>
  <si>
    <t>100-230</t>
  </si>
  <si>
    <t xml:space="preserve"> 43 кг</t>
  </si>
  <si>
    <t xml:space="preserve"> 21 кг</t>
  </si>
  <si>
    <t xml:space="preserve"> 9,5 кг</t>
  </si>
  <si>
    <r>
      <t>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 С</t>
    </r>
  </si>
  <si>
    <t>150-350</t>
  </si>
  <si>
    <r>
      <t>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 Ш</t>
    </r>
  </si>
  <si>
    <t>43 кг</t>
  </si>
  <si>
    <t>Огнезащитная пропитка-антисептик (биопирен)  для   шерстяных и полушерстяных тканей с содержанием синтетики до 60%, однотонных и с рисунком.</t>
  </si>
  <si>
    <t>21 кг</t>
  </si>
  <si>
    <t>9,5 кг</t>
  </si>
  <si>
    <r>
      <t>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 КП</t>
    </r>
  </si>
  <si>
    <t>2,5-4,5 кг/кв.м</t>
  </si>
  <si>
    <t>Огнезащитная пропитка-антисептик (биопирен) для синтетических (ПАН, ПА-100%) и полушерстяных (Шерсть-80%, ПА-20%) ковров и ковровых изделий.</t>
  </si>
  <si>
    <r>
      <t>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 К</t>
    </r>
  </si>
  <si>
    <t>1,7 кг/кв.м</t>
  </si>
  <si>
    <t>40 кг</t>
  </si>
  <si>
    <t>ЛТСМ - 1</t>
  </si>
  <si>
    <t>Ширина 20 мм, толщина 2 мм</t>
  </si>
  <si>
    <t xml:space="preserve"> 6,6 м</t>
  </si>
  <si>
    <t>Антисептики</t>
  </si>
  <si>
    <t>Стоимость состава для обработки 1 кв.м.
 с учётм НДС, руб.</t>
  </si>
  <si>
    <r>
      <t>Nortex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-Doctor (НОРТЕКС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-ДОКТОР) 
для древесины</t>
    </r>
  </si>
  <si>
    <t>10 / 5 лет</t>
  </si>
  <si>
    <t>Ведро ПЭТ</t>
  </si>
  <si>
    <t>3,0 кг</t>
  </si>
  <si>
    <t>0,95 кг</t>
  </si>
  <si>
    <r>
      <t>Nortex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-Doctor (НОРТЕКС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-ДОКТОР) для бетона</t>
    </r>
  </si>
  <si>
    <r>
      <t>Nortex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-Lux (НОРТЕКС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-ЛЮКС)
для древесины </t>
    </r>
  </si>
  <si>
    <t>18 / 8 лет</t>
  </si>
  <si>
    <t>Высокоэффективная антисептическая пропитка для здоровой и поражённой древесины, в том числе,  эксплуатируемой в жестких условиях. Уничтожает и предотвращает появление плесневых и деревоокрашивающих грибов, водорослей, защищает от  жука-древоточца. Подходит для обработки стен и потолка внутри бань и саун из любых пород древесины. Безопасен для человека и животных. Для внутренних и наружных работ.Не тонирует древесину.</t>
  </si>
  <si>
    <t>20 кг</t>
  </si>
  <si>
    <t>9,0 кг</t>
  </si>
  <si>
    <t>2,8 кг</t>
  </si>
  <si>
    <t>0,9 кг</t>
  </si>
  <si>
    <r>
      <t>Nortex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-Lux (НОРТЕКС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-ЛЮКС)
для бетона</t>
    </r>
  </si>
  <si>
    <t>Высокоэффективная антисептическая пропитка для здорового и поражённого бетона, камня, кирпича, в том числе,  эксплуатируемого в жестких условиях. Уничтожает и предотвращает появление плесневых грибов и водорослей. Для наружных и внутренних работ. Не тонирует поверхность. Безопасен для человека и животных.</t>
  </si>
  <si>
    <r>
      <t>Nortex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-Eco</t>
    </r>
  </si>
  <si>
    <t>100мл/10л</t>
  </si>
  <si>
    <t>Бутылка ПЭТ</t>
  </si>
  <si>
    <t>Бутылка ПЭТ с пульвериза-тором</t>
  </si>
  <si>
    <t>0,3 кг</t>
  </si>
  <si>
    <r>
      <t>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-ТРАНЗИТ концентрат
 для древесины.
</t>
    </r>
  </si>
  <si>
    <t>Компонент А:
200-250
Компонент Б:
150-200</t>
  </si>
  <si>
    <t>90 кг 
("А"-ПЭТ бочка 50кг, "Б" - ПЭТ бочка 40кг)</t>
  </si>
  <si>
    <t>Декор</t>
  </si>
  <si>
    <t xml:space="preserve">Расход, мл/м2. </t>
  </si>
  <si>
    <t>Стоимость состава для обработки 1 кв.м.</t>
  </si>
  <si>
    <t>Площать покрытия в один слой содержимым одной банки, кв.м</t>
  </si>
  <si>
    <t xml:space="preserve">Фасовка </t>
  </si>
  <si>
    <r>
      <t>KRASULA</t>
    </r>
    <r>
      <rPr>
        <b/>
        <u/>
        <vertAlign val="superscript"/>
        <sz val="12"/>
        <color theme="10"/>
        <rFont val="Arial Cyr"/>
        <charset val="204"/>
      </rPr>
      <t>®</t>
    </r>
  </si>
  <si>
    <t>7/5 лет</t>
  </si>
  <si>
    <t>90-220</t>
  </si>
  <si>
    <t>Ведро жест.</t>
  </si>
  <si>
    <t>Банка жест.</t>
  </si>
  <si>
    <r>
      <t>KRASULA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для бань и саун</t>
    </r>
  </si>
  <si>
    <t>5 лет внутри парных и моечных
7 лет в комнатах отдыха</t>
  </si>
  <si>
    <r>
      <t xml:space="preserve"> НОРТОВСКАЯ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ГРУНТОВКА-АНТИСЕПТИК</t>
    </r>
  </si>
  <si>
    <t>нанесение 
по мере необходимости</t>
  </si>
  <si>
    <t>Универсальная акриловая грунтовка для деревянных, каменных, бетонных, кирпичных, оштукатуренных поверхностей, гипсокартона. Обладает антисептическими свойствами. 
Для наружных и внутренних работ.</t>
  </si>
  <si>
    <t>60-120</t>
  </si>
  <si>
    <t>15 кг</t>
  </si>
  <si>
    <t>4,5 кг</t>
  </si>
  <si>
    <r>
      <t>Pirilax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 Lux (Пирилакс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- Люкс) для древесины</t>
    </r>
  </si>
  <si>
    <t>1,0 кг</t>
  </si>
  <si>
    <r>
      <t>Pirilax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 Classic (Пирилакс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) для древесины</t>
    </r>
  </si>
  <si>
    <r>
      <t>Pirilax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- Terma (Пирилакс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- Терма) для древесины</t>
    </r>
  </si>
  <si>
    <r>
      <t>Nortex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-Doctor (НОРТЕКС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-ДОКТОР) для древесины</t>
    </r>
  </si>
  <si>
    <r>
      <t>Nortex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-Lux (НОРТЕКС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-ЛЮКС) для древесины </t>
    </r>
  </si>
  <si>
    <r>
      <t>Nortex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-Lux (НОРТЕКС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-ЛЮКС) для бетона</t>
    </r>
  </si>
  <si>
    <r>
      <t>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-ТРАНЗИТ концентрат для древесины.</t>
    </r>
  </si>
  <si>
    <t>26 кг</t>
  </si>
  <si>
    <t>22 кг</t>
  </si>
  <si>
    <t>10 кг</t>
  </si>
  <si>
    <t>3,2 кг</t>
  </si>
  <si>
    <t>1,3 кг</t>
  </si>
  <si>
    <t>5 лет снаружи, 
7 лет внутри неотапливаемых помещений, 
10 лет внутри отапливаемых помещений</t>
  </si>
  <si>
    <t>250-350</t>
  </si>
  <si>
    <r>
      <t>KRASULA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защитная краска для торцов 
(белая)</t>
    </r>
  </si>
  <si>
    <r>
      <t>KRASULA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защитная краска для торцов (белая)</t>
    </r>
  </si>
  <si>
    <t>Защитная краска для торцов древесины. 
Снижает растрескивание торцевых поверхностей, препятствует деформации древесины из-за неравномерного испарения влаги. Защищает от плесени, синевы, водорослей, повреждений жуком-древоточцем. Защищает от ветшания под действием солнечных лучей, влаги и грязи. Содержит водооталкивающий воск.</t>
  </si>
  <si>
    <r>
      <t>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-ОТБЕЛИВАТЕЛЬ для древесины. </t>
    </r>
  </si>
  <si>
    <t>25м</t>
  </si>
  <si>
    <t>Рулон</t>
  </si>
  <si>
    <t xml:space="preserve">2,2 г. конц./80 г. гот. р-ра </t>
  </si>
  <si>
    <t xml:space="preserve">2,6 г. конц./80 г. гот. р-ра </t>
  </si>
  <si>
    <t xml:space="preserve">3,1 г. конц./80 г. гот. р-ра </t>
  </si>
  <si>
    <t>41 кг.</t>
  </si>
  <si>
    <t>19 кг.</t>
  </si>
  <si>
    <t>Огнезащитная пропитка-антисептик (биопирен) для древесины. Для бань и саун внутри (из хвойных пород древесины) и снаружи (из любых пород древесины).Эффективно уничтожает плесеневые, деревоокрашивающие грибы и препятствует их повторному появлению, защищает от жука-древоточца. Надежно защищает от огня.Тонирует поверхность в янтарный цвет. Рекомендуется применять внутри помещений с составом "Krasula для бань и саун", снаружи - с составом для защиты и тонирования древесины "Krasula".</t>
  </si>
  <si>
    <t>Огнезащитная пропитка-антисептик (биопирен) для древесины.  Для наружных и внутренних работ, зон риска. Эффективно уничтожает плесеневые, деревоокрашивающие грибы и препятствует их повторному появлению, защищает от жука-древоточца. Надежно защищает от огня. Тонирует поверхность в янтарный цвет.</t>
  </si>
  <si>
    <t xml:space="preserve">Огнезащитная пропитка-антисептик 
(биопирен) для древесины. Обладает усиленными   антисептическими свойствами. Для наружных и внутренних работ, зон риска. Эффективно уничтожает плесеневые, деревоокрашивающие грибы и препятствует их повторному появлению, защищает от жука-древоточца, термитов. Надежно защищает от огня. Тонирует поверхность в янтарный цвет. Для жестких условий эксплуатации. </t>
  </si>
  <si>
    <t>Огнезащитная пропитка-антисептик (биопирен) для чердачных помещений, стропильных систем и скрытых конструкций. Наносится без межслойной сушки за 1 прием. Не тонирует древесину. Состав можно колеровать для придания декоративных свойств поверхности и/или контроля за равномерностью нанесения состава.</t>
  </si>
  <si>
    <t xml:space="preserve">Огнезащитная пропитка-антисептик (биопирен) для хлопчатобумажных, льняных, вискозных и шелковых тканей с содержанием синтетики до 10%, однотонных и с рисунком, для пропитки картона и бумаги. </t>
  </si>
  <si>
    <t>Огнезащитная пропитка-антисептик (биопирен) для обработки смесовых тканей из натуральных, искусственных, синтетических волокон и нитей (с содержанием синтетических материалов не более 70%), однотонных и с рисунком. Возможна обработка 100% синтетических тканей (в зависимости от вида ситнтетического волокна).</t>
  </si>
  <si>
    <t>Термоуплотнительная самоклеящаяся лента для герметизации противопожарных дверей и ворот, преград, противодымных клапанов, фланцевых соединений воздуховодов, эксплуатируемых внутри и снаружи помещений.</t>
  </si>
  <si>
    <t>Универсальный антисептик с моющим эффектом для обработки любых видов поверхностей. Удаляет поверхностные загрязнения, уничтожает и предотвращает развитие плесневых и деревоокрашивающих грибов, водорослей, мха, препятствует размножению болезнетворных микроорганизмов, вирусов, бактерий, уничтожает запах, вызванный биологическим разложением продуктов</t>
  </si>
  <si>
    <t xml:space="preserve"> - </t>
  </si>
  <si>
    <t>Для профилактики поражения здоровых поверхностей и материалов разводить 1:100.
Для лечения пораженных поверхностей и материалов использовать неразведенный состав.</t>
  </si>
  <si>
    <t>Антисептическая пропитка  для защиты древесины от плесени, жука-древоточца. Для обработки строительных материалов, свежесрубленной древесины с любой влажностью на период транспортировки, хранения, естественной сушки. Для срубов на выдержке. Не тонирует поверхность.</t>
  </si>
  <si>
    <t>Для осветления старой потемневшей древесины, для выравнивания цвета деревянных конструкций. Состав двухкомпонентный, поставляется в комплекте "Компонент "А"+"Компонент "Б" . Производится под заказ.</t>
  </si>
  <si>
    <t>Состав для защиты и тонирования древесины. 
Защищает от УФ-лучей, атмосферных осадков, плесеневых и древоокрашивающих грибов, старения, жуков-древоточцев. 
Возможно нанесение на свежеспиленную древесину с влажностью до 65%. 10 вариантов цветов. Для наружных и внутренних работ. 
Идеален для финишного покрытия после обработки Pirilax® - Prime.</t>
  </si>
  <si>
    <t>Защитный состав для древесины внутри 
бань и саун.
Водно-дисперсионный, с натуральным воском. Защищает от воды, грязи, плесеневых и древоокрашивающих грибов, жука-древоточца, препятствует потемнению древесины. Образует бесцветное дышащее водоотталкивающее покрытие. 
Рекомендуется использовать как финишное покрытие внутри бань и саун после обработки Pirilax® - Terma.</t>
  </si>
  <si>
    <t>2,9 кг</t>
  </si>
  <si>
    <t>Ведро пэт.</t>
  </si>
  <si>
    <t>70-250</t>
  </si>
  <si>
    <t>ведро ПЭТ</t>
  </si>
  <si>
    <t>7 лет внутри помещений с повышенной влажностью
10 лет внутри неотапливаемых помещений
20 лет внутри отапливаемых помещений</t>
  </si>
  <si>
    <t>Цена за кг. с НДС, руб.</t>
  </si>
  <si>
    <t>11л / 9,5кг</t>
  </si>
  <si>
    <t>0,95л / 0,85кг</t>
  </si>
  <si>
    <t>3,3л / 2,9кг</t>
  </si>
  <si>
    <r>
      <t>KRASULA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для интерьеров</t>
    </r>
  </si>
  <si>
    <t>Кол-во шт. в упаковке</t>
  </si>
  <si>
    <t>60-180</t>
  </si>
  <si>
    <t>Высокоэффективная антисептическая пропитка для наружных и внутренних работ. Подходит для обработки здоровой и пораженной древесины, бетона, камня, кирпича. Не тонирует поверхность.</t>
  </si>
  <si>
    <r>
      <t>Nortex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-Doctor (НОРТЕКС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-ДОКТОР)</t>
    </r>
  </si>
  <si>
    <t xml:space="preserve">Огнезащитная пропитка-антисептик (биопирен) для чердачных помещений и стропильных систем. Сухой концентрат. Растворяется в холодной воде за 3 минуты.
*Цена 1276 руб. за мешок действует при покупке состава от 3 тонн. </t>
  </si>
  <si>
    <t>Водно-дисперсионная акриловая пожаробезопасная  краска для отделки и защиты деревянных, бетонных, каменных, кирпичных поверхностей внутри зданий и сооружений, для поверхностей, окрашенных красками ВД или красками на органической основе. 
Класс пожарной опасности покрытия по негорючему основанию КМ1 (показатели Г1, РП1, В1, Д1, Т1).</t>
  </si>
  <si>
    <t>6 лет внутри неотапливаемых / 10 внутри отапливаемых помещении</t>
  </si>
  <si>
    <t>Водно-дисперсионная акриловая краска для окрашивания всех типов обоев под покраску (структурных, флизелиновых, виниловых, текстурированных и стеклообоев) внутри жилых и нежилых помещений.
Подчеркивает рельефный рисунок обоев, колеруется в пастельные тона.</t>
  </si>
  <si>
    <t>Водно-дисперсионная акриловая краска для окраски стен и потолков в детских комнатах. Подходит для обработки помещений в детских, дошкольных, школьных, лечебно-профилактических учреждениях, домах ребенка. Может быть нанесена на деревянные, бетонные, каменные, кирпичные поверхности. 
Класс пожарной опасности покрытия по негорючему основанию КМ1.</t>
  </si>
  <si>
    <t>Водно-дисперсионная акриловая краска для окрашивания потолков из бетона, камня, древесины, ДВП, ДСП и др. материалов внутри жилых и нежилых помещений. 
Обладает хорошей укрывистостью, не капает с инструмента при нанесении.</t>
  </si>
  <si>
    <t>Огнезащитная пропитка-антисептик (биопирен) для наружных и внутренних работ. Для предварительной обработки конструкций перед нанесением ЛКМ. Идеально совместим с составом для защиты и тонирования  древесины "Krasula". Не тонирует поверхность.</t>
  </si>
  <si>
    <t>Огнезащитное покрытие предназначено для нанесения в качестве защитного слоя кровли, состоящей из основного водоизоляционного ковра из битумного кровельного материала, уложенного на негорючее основание. Производится под заказ.</t>
  </si>
  <si>
    <t>Водно-дисперсионная акриловая краска для окрашивания потолков из бетона, 
камня, древесины, ДВП, ДСП и др. материалов внутри жилых и нежилых помещений. 
Обладает хорошей укрывистостью, не капает с инструмента при нанесении.</t>
  </si>
  <si>
    <t>Водно-дисперсионная акриловая краска для окрашивания всех типов обоев 
под покраску (структурных, флизелиновых, виниловых, текстурированных и стеклообоев) внутри жилых и нежилых помещений.
Подчеркивает рельефный рисунок обоев, колеруется в пастельные тона.</t>
  </si>
  <si>
    <t>5,5 кг</t>
  </si>
  <si>
    <t>Канистра ПЭТ</t>
  </si>
  <si>
    <r>
      <t>МИГ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- 09 для древесины (концентрат)</t>
    </r>
  </si>
  <si>
    <t>9 кг</t>
  </si>
  <si>
    <t xml:space="preserve">7 лет – внутри
5 лет– снаружи под навесом
1 год – срубы, стройматериалы
</t>
  </si>
  <si>
    <t xml:space="preserve">12 лет – внутри
3 года – снаружи под навесом
</t>
  </si>
  <si>
    <t>0,75 кг</t>
  </si>
  <si>
    <t>20 / 10 лет</t>
  </si>
  <si>
    <t>40-70</t>
  </si>
  <si>
    <t>0,8 кг</t>
  </si>
  <si>
    <t>2,6 кг</t>
  </si>
  <si>
    <t>Огнезащитная пропитка-антисептик для защиты чердаков, стропил, обрешеток, балок и других конструкций из древесины и материалов на ее основе внутри отапливаемых и неотапливаемых помещений.
Подходит для обработки материалов под навесом.</t>
  </si>
  <si>
    <t>Состав разработан для ухода и защиты наружных и внутренних поверхностей из древесины тика, в т.ч. элементов морских судов выше ватерлинии, настилов палуб, а также террас, деревянных конструкций бассейнов, садовой и домашней мебели, других элементов интерьера.
Производится под заказ.</t>
  </si>
  <si>
    <t>Высокоэффективная антисептическая пропитка для обработки конструкций из древесины и материалов на ее основе, а также бетона, камня, кирпича внутри строений и снаружи под навесом, в т.ч. перед нанесением ЛКМ, наклеиванием обоев и др. Подходит для обработки срубов, стройматериалов на период транспортировки и хранения. Не тонирует древесину.</t>
  </si>
  <si>
    <t>80-150</t>
  </si>
  <si>
    <t>Состав разработан для ухода и защиты наружных и внутренних поверхностей из древесины тика. Подходит для обработки элементов морских судов выше ватерлинии, настилов палуб, а также террас, деревянных конструкций бассейнов, садовой и домашней мебели, других элементов интерьера.
Производится под заказ.</t>
  </si>
  <si>
    <t>3-4 месяца
(1:35)</t>
  </si>
  <si>
    <t>6 месяцев
(1:30)</t>
  </si>
  <si>
    <t>1-1,5 года
(1:25)</t>
  </si>
  <si>
    <t>90 кг 
("А"- бочка 50кг, "Б" -  бочка 40кг)</t>
  </si>
  <si>
    <r>
      <t>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-ДОКТОР</t>
    </r>
  </si>
  <si>
    <t>Высокоэффективная антисептическая пропитка для наружных и внутренних работ. Подходит для обработки древесины, бетона, камня, кирпича. Не тонирует поверхность.</t>
  </si>
  <si>
    <r>
      <t>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-ДОКТОР ЗИМНИЙ</t>
    </r>
  </si>
  <si>
    <t>5 / 2 лет</t>
  </si>
  <si>
    <t>12 лет – внутри
3 года – снаружи под навесом</t>
  </si>
  <si>
    <r>
      <t>Высокоэффективный антисептик для обработки древесины в условиях пониженной температуры (до -10</t>
    </r>
    <r>
      <rPr>
        <vertAlign val="superscript"/>
        <sz val="13"/>
        <rFont val="Arial Cyr"/>
        <charset val="204"/>
      </rPr>
      <t>0</t>
    </r>
    <r>
      <rPr>
        <sz val="13"/>
        <rFont val="Arial Cyr"/>
        <charset val="204"/>
      </rPr>
      <t>С). Не тонирует поверхность.
Производится под заказ.</t>
    </r>
  </si>
  <si>
    <t>Высокоэффективная антисептическая пропитка для древесины. Для профилактики поражений плесневыми, деревоокрашивающими грибами, водорослями и жуком-древоточцем. Для наружных и внутренних работ. Не тонирует древесину.</t>
  </si>
  <si>
    <t>Высокоэффективная антисептическая пропитка для бетона, камня, кирпича. Для профилактики поражений плесневыми грибами и водорослями. Для наружных и внутренних работ. Не тонирует поверхность.</t>
  </si>
  <si>
    <t>Защитно-декоративный состав на водной основе для внутренних работ и снаружи под навесом. 
Для обработки древесины и материалов на ее основе, а так же обоев под покраску с целью повышения водо- и грязезащитных, антисептических свойств древесины. 
Образует полуглянцевое шелковистое покрытие, базовая линейка из 10 цветов</t>
  </si>
  <si>
    <t>7 лет внутри помещений
3 года снаружи под навесом
1 год снаружи</t>
  </si>
  <si>
    <t>Защитно-декоративный состав на водной основе для внутренних работ и снаружи под навесом. 
Для обработки древесины и материалов на ее основе, а так же обоев под покраску с целью повышения водо- и грязезащитных, антисептических свойств древесины. 
Образует полуглянцевое шелковистое покрытие, базовая линейка из 10 цветов.</t>
  </si>
  <si>
    <r>
      <t>Высокоэффективный антисептик для обработки древесины в условиях пониженной температуры              (до -10</t>
    </r>
    <r>
      <rPr>
        <vertAlign val="superscript"/>
        <sz val="13"/>
        <rFont val="Arial Cyr"/>
        <charset val="204"/>
      </rPr>
      <t>0</t>
    </r>
    <r>
      <rPr>
        <sz val="13"/>
        <rFont val="Arial Cyr"/>
        <charset val="204"/>
      </rPr>
      <t>С). Не тонирует поверхность.
Производится под заказ.</t>
    </r>
  </si>
  <si>
    <r>
      <t>Огнебиозащита для древесины МИГ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-09 
(готовый раствор)</t>
    </r>
  </si>
  <si>
    <r>
      <t>Огнебиозащита для древесины МИГ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-09 (готовый раствор)</t>
    </r>
  </si>
  <si>
    <t>1 год - снаружи
При нанесении ЛКМ срок службы неограничен</t>
  </si>
  <si>
    <r>
      <t>Антисептик для древесины НОРТ</t>
    </r>
    <r>
      <rPr>
        <b/>
        <u/>
        <vertAlign val="superscript"/>
        <sz val="12"/>
        <color theme="10"/>
        <rFont val="Arial Cyr"/>
        <charset val="204"/>
      </rPr>
      <t>®</t>
    </r>
  </si>
  <si>
    <r>
      <t>Nortex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-Alfa</t>
    </r>
  </si>
  <si>
    <r>
      <t>Краска водно-дисперсионная интерьерная "НОРТ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" (белоснежная) 
НОРТОВСКАЯ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КРАСКА ИНТЕРЬЕРНАЯ</t>
    </r>
  </si>
  <si>
    <r>
      <t>Краска водно-дисперсионная для обоев 
"НОРТ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" (белоснежная)</t>
    </r>
  </si>
  <si>
    <r>
      <t>Краска водно-дисперсионная для детских 
комнат "НОРТ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" (белоснежная)</t>
    </r>
  </si>
  <si>
    <r>
      <t>Краска водно-дисперсионная интерьерная "НОРТ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" (белоснежная)
НОРТОВСКАЯ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КРАСКА ИНТЕРЬЕРНАЯ</t>
    </r>
  </si>
  <si>
    <r>
      <t>Краска водно-дисперсионная для обоев "НОРТ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" (белоснежная)</t>
    </r>
  </si>
  <si>
    <r>
      <t>Краска водно-дисперсионная для детских комнат "НОРТ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" (белоснежная)</t>
    </r>
  </si>
  <si>
    <r>
      <t>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-ДОКТОР (зимний)</t>
    </r>
  </si>
  <si>
    <r>
      <t>Невымываемый высокоэффективный антисептик для наружных и внутренних работ на алкидной основе.
Подходит для любых материалов (древесины, кирпича, камня, бетона, а также различных видов тканей, джута, пакли, поролона и др.).
Может быть использован для обработки садовой мебели, заборов, тротуарной плитки, игровых площадок, качелей (в т.ч. мягких сидений) и др.
Возможна обработка  в условиях пониженной температуры (до -20</t>
    </r>
    <r>
      <rPr>
        <vertAlign val="superscript"/>
        <sz val="13"/>
        <rFont val="Arial Cyr"/>
        <charset val="204"/>
      </rPr>
      <t>0</t>
    </r>
    <r>
      <rPr>
        <sz val="13"/>
        <rFont val="Arial Cyr"/>
        <charset val="204"/>
      </rPr>
      <t>С). Не тонирует поверхность. Производится под заказ.</t>
    </r>
  </si>
  <si>
    <t>Невымываемый высокоэффективный антисептик для наружных и внутренних работ на алкидной основе.
Подходит для любых материалов (древесины, кирпича, камня, бетона, а также различных видов тканей, джута, пакли, поролона и др.).
Может быть использован для обработки садовой мебели, заборов, тротуарной плитки, игровых площадок, качель (в т.ч. мягких сидений) и др.
Не тонирует поверхность. Производится под заказ.</t>
  </si>
  <si>
    <t>Ведро
 ПЭТ</t>
  </si>
  <si>
    <t>Ведро 
ПЭТ</t>
  </si>
  <si>
    <t>Банка
жест.</t>
  </si>
  <si>
    <t>Ведро
жест.</t>
  </si>
  <si>
    <t>ЕЦП прайс. Полный.</t>
  </si>
  <si>
    <t>ЕЦП прайс. Краткий.</t>
  </si>
  <si>
    <t xml:space="preserve">Огнебиозащитная пропитка (биопирен) для чердачных помещений и стропильных систем. Сухой концентрат. Растворяется в холодной воде за 3 минуты.
</t>
  </si>
  <si>
    <r>
      <t>KRASULA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масло для полков</t>
    </r>
  </si>
  <si>
    <t>Обновлять по мере необходимости</t>
  </si>
  <si>
    <t>60-80</t>
  </si>
  <si>
    <t>бутылка ПЭТ</t>
  </si>
  <si>
    <t>0,25 кг</t>
  </si>
  <si>
    <t>Бутылка
ПЭТ</t>
  </si>
  <si>
    <t>Защитное покрытие для обработки деревянных поверхностей в банях и саунах: полки, опоры для спины, скамейки, подголовники.</t>
  </si>
  <si>
    <r>
      <t>KRASULA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для древесины тика</t>
    </r>
  </si>
  <si>
    <r>
      <t>KRASULA</t>
    </r>
    <r>
      <rPr>
        <b/>
        <u/>
        <vertAlign val="superscript"/>
        <sz val="12"/>
        <color theme="10"/>
        <rFont val="Arial Cyr"/>
        <charset val="204"/>
      </rPr>
      <t xml:space="preserve">® </t>
    </r>
    <r>
      <rPr>
        <b/>
        <u/>
        <sz val="12"/>
        <color theme="10"/>
        <rFont val="Arial Cyr"/>
        <charset val="204"/>
      </rPr>
      <t>масло для полков</t>
    </r>
  </si>
  <si>
    <r>
      <t>Краска водно-дисперсионная для потолков 
"НОРТ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" (белоснежная)</t>
    </r>
  </si>
  <si>
    <r>
      <t>Краска водно-дисперсионная для потолков "НОРТ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" (белоснежная)</t>
    </r>
  </si>
  <si>
    <r>
      <rPr>
        <sz val="16"/>
        <rFont val="Arial Cyr"/>
        <charset val="204"/>
      </rPr>
      <t xml:space="preserve">Действует с 01.03.2017 г. </t>
    </r>
    <r>
      <rPr>
        <sz val="11"/>
        <rFont val="Arial Cyr"/>
        <charset val="204"/>
      </rPr>
      <t xml:space="preserve">                     </t>
    </r>
    <r>
      <rPr>
        <b/>
        <sz val="18"/>
        <rFont val="Arial Cyr"/>
        <charset val="204"/>
      </rPr>
      <t>Огнебиозащитные средства и лакокрасочные материалы.</t>
    </r>
  </si>
</sst>
</file>

<file path=xl/styles.xml><?xml version="1.0" encoding="utf-8"?>
<styleSheet xmlns="http://schemas.openxmlformats.org/spreadsheetml/2006/main">
  <numFmts count="2">
    <numFmt numFmtId="43" formatCode="_-* #,##0.00_р_._-;\-* #,##0.00_р_._-;_-* &quot;-&quot;??_р_._-;_-@_-"/>
    <numFmt numFmtId="164" formatCode="#,##0.00_р_."/>
  </numFmts>
  <fonts count="25">
    <font>
      <sz val="10"/>
      <name val="Arial Cyr"/>
      <charset val="204"/>
    </font>
    <font>
      <sz val="10"/>
      <name val="Arial Cyr"/>
      <charset val="204"/>
    </font>
    <font>
      <sz val="12"/>
      <name val="Arial Cyr"/>
      <charset val="204"/>
    </font>
    <font>
      <sz val="8"/>
      <name val="Arial Cyr"/>
      <charset val="204"/>
    </font>
    <font>
      <b/>
      <sz val="12"/>
      <name val="Arial Cyr"/>
      <charset val="204"/>
    </font>
    <font>
      <b/>
      <u/>
      <sz val="12"/>
      <color theme="10"/>
      <name val="Arial Cyr"/>
      <charset val="204"/>
    </font>
    <font>
      <b/>
      <sz val="18"/>
      <name val="Arial Cyr"/>
      <charset val="204"/>
    </font>
    <font>
      <sz val="16"/>
      <name val="Arial Cyr"/>
      <charset val="204"/>
    </font>
    <font>
      <sz val="11"/>
      <name val="Arial Cyr"/>
      <charset val="204"/>
    </font>
    <font>
      <b/>
      <sz val="12"/>
      <name val="Arial Narrow"/>
      <family val="2"/>
      <charset val="204"/>
    </font>
    <font>
      <b/>
      <sz val="10"/>
      <name val="Arial Narrow"/>
      <family val="2"/>
      <charset val="204"/>
    </font>
    <font>
      <b/>
      <sz val="20"/>
      <name val="Arial Cyr"/>
      <charset val="204"/>
    </font>
    <font>
      <b/>
      <u/>
      <vertAlign val="superscript"/>
      <sz val="12"/>
      <color theme="10"/>
      <name val="Arial Cyr"/>
      <charset val="204"/>
    </font>
    <font>
      <b/>
      <sz val="18"/>
      <name val="Arial"/>
      <family val="2"/>
      <charset val="204"/>
    </font>
    <font>
      <b/>
      <sz val="15"/>
      <name val="Arial Black"/>
      <family val="2"/>
      <charset val="204"/>
    </font>
    <font>
      <sz val="13"/>
      <name val="Arial Cyr"/>
      <charset val="204"/>
    </font>
    <font>
      <sz val="11"/>
      <name val="Arial"/>
      <family val="2"/>
      <charset val="204"/>
    </font>
    <font>
      <sz val="11"/>
      <name val="Arial Cyr"/>
      <family val="2"/>
      <charset val="204"/>
    </font>
    <font>
      <sz val="18"/>
      <name val="Arial"/>
      <family val="2"/>
      <charset val="204"/>
    </font>
    <font>
      <sz val="10"/>
      <name val="Arial"/>
      <family val="2"/>
      <charset val="204"/>
    </font>
    <font>
      <sz val="10"/>
      <name val="Arial Narrow"/>
      <family val="2"/>
      <charset val="204"/>
    </font>
    <font>
      <u/>
      <sz val="12"/>
      <color theme="10"/>
      <name val="Arial Cyr"/>
      <charset val="204"/>
    </font>
    <font>
      <b/>
      <sz val="16"/>
      <name val="Arial Cyr"/>
      <charset val="204"/>
    </font>
    <font>
      <b/>
      <sz val="10"/>
      <name val="Arial Cyr"/>
      <charset val="204"/>
    </font>
    <font>
      <vertAlign val="superscript"/>
      <sz val="13"/>
      <name val="Arial Cyr"/>
      <charset val="204"/>
    </font>
  </fonts>
  <fills count="9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CEC0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</cellStyleXfs>
  <cellXfs count="470">
    <xf numFmtId="0" fontId="0" fillId="0" borderId="0" xfId="0"/>
    <xf numFmtId="0" fontId="3" fillId="0" borderId="0" xfId="0" applyFont="1" applyBorder="1" applyAlignment="1">
      <alignment horizontal="left" wrapText="1"/>
    </xf>
    <xf numFmtId="0" fontId="6" fillId="0" borderId="0" xfId="0" applyFont="1" applyBorder="1" applyAlignment="1"/>
    <xf numFmtId="0" fontId="6" fillId="0" borderId="1" xfId="0" applyFont="1" applyBorder="1" applyAlignment="1"/>
    <xf numFmtId="0" fontId="6" fillId="0" borderId="0" xfId="0" applyFont="1" applyBorder="1" applyAlignment="1">
      <alignment horizontal="left"/>
    </xf>
    <xf numFmtId="0" fontId="11" fillId="3" borderId="5" xfId="0" applyFont="1" applyFill="1" applyBorder="1" applyAlignment="1">
      <alignment vertical="center" wrapText="1"/>
    </xf>
    <xf numFmtId="0" fontId="11" fillId="3" borderId="6" xfId="0" applyFont="1" applyFill="1" applyBorder="1" applyAlignment="1">
      <alignment vertical="center" wrapText="1"/>
    </xf>
    <xf numFmtId="0" fontId="5" fillId="4" borderId="2" xfId="2" applyFill="1" applyBorder="1" applyAlignment="1" applyProtection="1">
      <alignment vertical="center" wrapText="1"/>
    </xf>
    <xf numFmtId="0" fontId="0" fillId="4" borderId="2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/>
    </xf>
    <xf numFmtId="2" fontId="4" fillId="4" borderId="7" xfId="0" applyNumberFormat="1" applyFont="1" applyFill="1" applyBorder="1" applyAlignment="1">
      <alignment horizontal="center" vertical="center"/>
    </xf>
    <xf numFmtId="164" fontId="14" fillId="5" borderId="7" xfId="0" applyNumberFormat="1" applyFont="1" applyFill="1" applyBorder="1" applyAlignment="1">
      <alignment vertical="center"/>
    </xf>
    <xf numFmtId="0" fontId="0" fillId="4" borderId="9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16" fillId="4" borderId="7" xfId="0" applyFont="1" applyFill="1" applyBorder="1" applyAlignment="1">
      <alignment horizontal="center" vertical="center"/>
    </xf>
    <xf numFmtId="2" fontId="8" fillId="4" borderId="7" xfId="0" applyNumberFormat="1" applyFont="1" applyFill="1" applyBorder="1" applyAlignment="1">
      <alignment vertical="center" wrapText="1"/>
    </xf>
    <xf numFmtId="0" fontId="0" fillId="4" borderId="8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5" fillId="6" borderId="2" xfId="2" applyFill="1" applyBorder="1" applyAlignment="1" applyProtection="1">
      <alignment vertical="center" wrapText="1"/>
    </xf>
    <xf numFmtId="0" fontId="0" fillId="6" borderId="2" xfId="0" applyFont="1" applyFill="1" applyBorder="1" applyAlignment="1">
      <alignment horizontal="center" vertical="center" wrapText="1"/>
    </xf>
    <xf numFmtId="0" fontId="8" fillId="6" borderId="7" xfId="0" applyFont="1" applyFill="1" applyBorder="1" applyAlignment="1">
      <alignment horizontal="center" vertical="center" wrapText="1"/>
    </xf>
    <xf numFmtId="0" fontId="8" fillId="6" borderId="2" xfId="0" applyFont="1" applyFill="1" applyBorder="1" applyAlignment="1">
      <alignment horizontal="center" vertical="center" wrapText="1"/>
    </xf>
    <xf numFmtId="2" fontId="8" fillId="6" borderId="7" xfId="0" applyNumberFormat="1" applyFont="1" applyFill="1" applyBorder="1" applyAlignment="1">
      <alignment horizontal="center" vertical="center" wrapText="1"/>
    </xf>
    <xf numFmtId="0" fontId="8" fillId="6" borderId="7" xfId="0" applyFont="1" applyFill="1" applyBorder="1" applyAlignment="1">
      <alignment horizontal="center" vertical="center"/>
    </xf>
    <xf numFmtId="2" fontId="4" fillId="6" borderId="7" xfId="0" applyNumberFormat="1" applyFont="1" applyFill="1" applyBorder="1" applyAlignment="1">
      <alignment horizontal="center" vertical="center"/>
    </xf>
    <xf numFmtId="0" fontId="0" fillId="6" borderId="9" xfId="0" applyFont="1" applyFill="1" applyBorder="1" applyAlignment="1">
      <alignment horizontal="center" vertical="center" wrapText="1"/>
    </xf>
    <xf numFmtId="0" fontId="8" fillId="6" borderId="9" xfId="0" applyFont="1" applyFill="1" applyBorder="1" applyAlignment="1">
      <alignment horizontal="center" vertical="center" wrapText="1"/>
    </xf>
    <xf numFmtId="0" fontId="16" fillId="6" borderId="7" xfId="0" applyFont="1" applyFill="1" applyBorder="1" applyAlignment="1">
      <alignment horizontal="center" vertical="center"/>
    </xf>
    <xf numFmtId="2" fontId="8" fillId="6" borderId="7" xfId="0" applyNumberFormat="1" applyFont="1" applyFill="1" applyBorder="1" applyAlignment="1">
      <alignment vertical="center" wrapText="1"/>
    </xf>
    <xf numFmtId="0" fontId="0" fillId="6" borderId="8" xfId="0" applyFont="1" applyFill="1" applyBorder="1" applyAlignment="1">
      <alignment horizontal="center" vertical="center" wrapText="1"/>
    </xf>
    <xf numFmtId="0" fontId="8" fillId="6" borderId="8" xfId="0" applyFont="1" applyFill="1" applyBorder="1" applyAlignment="1">
      <alignment horizontal="center" vertical="center" wrapText="1"/>
    </xf>
    <xf numFmtId="0" fontId="15" fillId="4" borderId="8" xfId="0" applyFont="1" applyFill="1" applyBorder="1" applyAlignment="1">
      <alignment vertical="center" wrapText="1"/>
    </xf>
    <xf numFmtId="0" fontId="0" fillId="4" borderId="4" xfId="0" applyFont="1" applyFill="1" applyBorder="1" applyAlignment="1">
      <alignment vertical="center" wrapText="1"/>
    </xf>
    <xf numFmtId="4" fontId="0" fillId="0" borderId="0" xfId="0" applyNumberFormat="1"/>
    <xf numFmtId="0" fontId="15" fillId="6" borderId="8" xfId="0" applyFont="1" applyFill="1" applyBorder="1" applyAlignment="1">
      <alignment vertical="center" wrapText="1"/>
    </xf>
    <xf numFmtId="0" fontId="0" fillId="6" borderId="4" xfId="0" applyFont="1" applyFill="1" applyBorder="1" applyAlignment="1">
      <alignment vertical="center" wrapText="1"/>
    </xf>
    <xf numFmtId="4" fontId="17" fillId="4" borderId="7" xfId="0" applyNumberFormat="1" applyFont="1" applyFill="1" applyBorder="1" applyAlignment="1">
      <alignment horizontal="center" vertical="center" wrapText="1"/>
    </xf>
    <xf numFmtId="4" fontId="17" fillId="6" borderId="7" xfId="0" applyNumberFormat="1" applyFont="1" applyFill="1" applyBorder="1" applyAlignment="1">
      <alignment horizontal="center" vertical="center" wrapText="1"/>
    </xf>
    <xf numFmtId="0" fontId="0" fillId="4" borderId="0" xfId="0" applyFill="1"/>
    <xf numFmtId="0" fontId="0" fillId="6" borderId="0" xfId="0" applyFill="1"/>
    <xf numFmtId="0" fontId="0" fillId="4" borderId="7" xfId="0" applyFont="1" applyFill="1" applyBorder="1" applyAlignment="1">
      <alignment horizontal="center" vertical="center"/>
    </xf>
    <xf numFmtId="0" fontId="19" fillId="4" borderId="7" xfId="0" applyFont="1" applyFill="1" applyBorder="1" applyAlignment="1">
      <alignment horizontal="center" vertical="center"/>
    </xf>
    <xf numFmtId="2" fontId="2" fillId="4" borderId="7" xfId="0" applyNumberFormat="1" applyFont="1" applyFill="1" applyBorder="1" applyAlignment="1">
      <alignment horizontal="center" vertical="center"/>
    </xf>
    <xf numFmtId="0" fontId="0" fillId="6" borderId="7" xfId="0" applyFont="1" applyFill="1" applyBorder="1" applyAlignment="1">
      <alignment horizontal="center" vertical="center"/>
    </xf>
    <xf numFmtId="0" fontId="19" fillId="6" borderId="7" xfId="0" applyFont="1" applyFill="1" applyBorder="1" applyAlignment="1">
      <alignment horizontal="center" vertical="center"/>
    </xf>
    <xf numFmtId="2" fontId="2" fillId="6" borderId="7" xfId="0" applyNumberFormat="1" applyFont="1" applyFill="1" applyBorder="1" applyAlignment="1">
      <alignment horizontal="center" vertical="center"/>
    </xf>
    <xf numFmtId="0" fontId="8" fillId="4" borderId="7" xfId="0" applyFont="1" applyFill="1" applyBorder="1" applyAlignment="1">
      <alignment horizontal="center" vertical="center" wrapText="1"/>
    </xf>
    <xf numFmtId="164" fontId="14" fillId="0" borderId="7" xfId="0" applyNumberFormat="1" applyFont="1" applyBorder="1" applyAlignment="1">
      <alignment vertical="center"/>
    </xf>
    <xf numFmtId="0" fontId="3" fillId="0" borderId="0" xfId="0" applyFont="1" applyAlignment="1">
      <alignment horizontal="left" wrapText="1" indent="20"/>
    </xf>
    <xf numFmtId="0" fontId="4" fillId="0" borderId="0" xfId="0" applyFont="1" applyAlignment="1">
      <alignment horizontal="left" vertical="center" indent="20"/>
    </xf>
    <xf numFmtId="0" fontId="4" fillId="0" borderId="0" xfId="0" applyNumberFormat="1" applyFont="1" applyBorder="1" applyAlignment="1">
      <alignment horizontal="left" vertical="center" wrapText="1"/>
    </xf>
    <xf numFmtId="0" fontId="5" fillId="0" borderId="0" xfId="2" applyBorder="1" applyAlignment="1" applyProtection="1">
      <alignment horizontal="left" vertical="center" indent="20"/>
    </xf>
    <xf numFmtId="0" fontId="21" fillId="0" borderId="0" xfId="2" applyNumberFormat="1" applyFont="1" applyBorder="1" applyAlignment="1" applyProtection="1">
      <alignment horizontal="left" vertical="center" wrapText="1"/>
    </xf>
    <xf numFmtId="0" fontId="6" fillId="0" borderId="0" xfId="0" applyNumberFormat="1" applyFont="1" applyBorder="1" applyAlignment="1"/>
    <xf numFmtId="0" fontId="11" fillId="3" borderId="5" xfId="0" applyNumberFormat="1" applyFont="1" applyFill="1" applyBorder="1" applyAlignment="1">
      <alignment vertical="center" wrapText="1"/>
    </xf>
    <xf numFmtId="0" fontId="8" fillId="4" borderId="7" xfId="0" applyNumberFormat="1" applyFont="1" applyFill="1" applyBorder="1" applyAlignment="1">
      <alignment horizontal="center" vertical="center"/>
    </xf>
    <xf numFmtId="0" fontId="16" fillId="4" borderId="7" xfId="0" applyNumberFormat="1" applyFont="1" applyFill="1" applyBorder="1" applyAlignment="1">
      <alignment horizontal="center" vertical="center"/>
    </xf>
    <xf numFmtId="0" fontId="8" fillId="6" borderId="7" xfId="0" applyNumberFormat="1" applyFont="1" applyFill="1" applyBorder="1" applyAlignment="1">
      <alignment horizontal="center" vertical="center"/>
    </xf>
    <xf numFmtId="0" fontId="16" fillId="6" borderId="7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7" fillId="4" borderId="7" xfId="0" applyNumberFormat="1" applyFont="1" applyFill="1" applyBorder="1" applyAlignment="1">
      <alignment horizontal="center" vertical="center" wrapText="1"/>
    </xf>
    <xf numFmtId="0" fontId="17" fillId="6" borderId="7" xfId="0" applyNumberFormat="1" applyFont="1" applyFill="1" applyBorder="1" applyAlignment="1">
      <alignment horizontal="center" vertical="center" wrapText="1"/>
    </xf>
    <xf numFmtId="164" fontId="14" fillId="7" borderId="2" xfId="0" applyNumberFormat="1" applyFont="1" applyFill="1" applyBorder="1" applyAlignment="1">
      <alignment vertical="center"/>
    </xf>
    <xf numFmtId="0" fontId="0" fillId="7" borderId="0" xfId="0" applyFill="1"/>
    <xf numFmtId="0" fontId="8" fillId="4" borderId="7" xfId="0" applyFont="1" applyFill="1" applyBorder="1" applyAlignment="1">
      <alignment vertical="center" wrapText="1"/>
    </xf>
    <xf numFmtId="164" fontId="14" fillId="7" borderId="8" xfId="0" applyNumberFormat="1" applyFont="1" applyFill="1" applyBorder="1" applyAlignment="1">
      <alignment horizontal="center" vertical="center"/>
    </xf>
    <xf numFmtId="164" fontId="14" fillId="7" borderId="7" xfId="0" applyNumberFormat="1" applyFont="1" applyFill="1" applyBorder="1" applyAlignment="1">
      <alignment vertical="center"/>
    </xf>
    <xf numFmtId="164" fontId="14" fillId="6" borderId="7" xfId="0" applyNumberFormat="1" applyFont="1" applyFill="1" applyBorder="1" applyAlignment="1">
      <alignment horizontal="right" vertical="center"/>
    </xf>
    <xf numFmtId="0" fontId="19" fillId="6" borderId="7" xfId="0" applyNumberFormat="1" applyFont="1" applyFill="1" applyBorder="1" applyAlignment="1">
      <alignment horizontal="center" vertical="center"/>
    </xf>
    <xf numFmtId="164" fontId="14" fillId="6" borderId="7" xfId="0" applyNumberFormat="1" applyFont="1" applyFill="1" applyBorder="1" applyAlignment="1">
      <alignment vertical="center"/>
    </xf>
    <xf numFmtId="0" fontId="19" fillId="4" borderId="7" xfId="0" applyNumberFormat="1" applyFont="1" applyFill="1" applyBorder="1" applyAlignment="1">
      <alignment horizontal="center" vertical="center"/>
    </xf>
    <xf numFmtId="0" fontId="0" fillId="0" borderId="0" xfId="0" applyNumberFormat="1"/>
    <xf numFmtId="164" fontId="14" fillId="0" borderId="7" xfId="0" applyNumberFormat="1" applyFont="1" applyBorder="1" applyAlignment="1">
      <alignment vertical="center"/>
    </xf>
    <xf numFmtId="0" fontId="10" fillId="8" borderId="3" xfId="0" applyFont="1" applyFill="1" applyBorder="1" applyAlignment="1">
      <alignment horizontal="center" vertical="center" wrapText="1"/>
    </xf>
    <xf numFmtId="0" fontId="10" fillId="8" borderId="6" xfId="0" applyFont="1" applyFill="1" applyBorder="1" applyAlignment="1">
      <alignment horizontal="center" vertical="center" wrapText="1"/>
    </xf>
    <xf numFmtId="0" fontId="10" fillId="8" borderId="7" xfId="0" applyFont="1" applyFill="1" applyBorder="1" applyAlignment="1">
      <alignment horizontal="center" vertical="center" wrapText="1"/>
    </xf>
    <xf numFmtId="0" fontId="10" fillId="8" borderId="9" xfId="0" applyFont="1" applyFill="1" applyBorder="1" applyAlignment="1">
      <alignment horizontal="center" vertical="center" wrapText="1"/>
    </xf>
    <xf numFmtId="0" fontId="10" fillId="8" borderId="2" xfId="0" applyFont="1" applyFill="1" applyBorder="1" applyAlignment="1">
      <alignment horizontal="center" vertical="center" wrapText="1"/>
    </xf>
    <xf numFmtId="0" fontId="10" fillId="8" borderId="7" xfId="0" applyFont="1" applyFill="1" applyBorder="1" applyAlignment="1">
      <alignment vertical="center" wrapText="1"/>
    </xf>
    <xf numFmtId="0" fontId="9" fillId="8" borderId="7" xfId="0" applyFont="1" applyFill="1" applyBorder="1" applyAlignment="1">
      <alignment horizontal="center" vertical="center"/>
    </xf>
    <xf numFmtId="0" fontId="9" fillId="8" borderId="7" xfId="0" applyFont="1" applyFill="1" applyBorder="1" applyAlignment="1">
      <alignment horizontal="center" vertical="center" wrapText="1"/>
    </xf>
    <xf numFmtId="0" fontId="10" fillId="8" borderId="4" xfId="0" applyFont="1" applyFill="1" applyBorder="1" applyAlignment="1">
      <alignment horizontal="left" vertical="center" wrapText="1"/>
    </xf>
    <xf numFmtId="0" fontId="10" fillId="8" borderId="7" xfId="0" applyFont="1" applyFill="1" applyBorder="1" applyAlignment="1">
      <alignment horizontal="left" vertical="center" wrapText="1"/>
    </xf>
    <xf numFmtId="0" fontId="2" fillId="8" borderId="7" xfId="0" applyFont="1" applyFill="1" applyBorder="1" applyAlignment="1">
      <alignment vertical="center"/>
    </xf>
    <xf numFmtId="0" fontId="10" fillId="8" borderId="4" xfId="0" applyFont="1" applyFill="1" applyBorder="1" applyAlignment="1">
      <alignment horizontal="center" vertical="center" wrapText="1"/>
    </xf>
    <xf numFmtId="0" fontId="10" fillId="8" borderId="7" xfId="0" applyFont="1" applyFill="1" applyBorder="1" applyAlignment="1">
      <alignment horizontal="center" vertical="center"/>
    </xf>
    <xf numFmtId="2" fontId="9" fillId="8" borderId="2" xfId="0" applyNumberFormat="1" applyFont="1" applyFill="1" applyBorder="1" applyAlignment="1">
      <alignment horizontal="center" vertical="center" wrapText="1"/>
    </xf>
    <xf numFmtId="0" fontId="10" fillId="8" borderId="2" xfId="0" applyFont="1" applyFill="1" applyBorder="1" applyAlignment="1">
      <alignment horizontal="center" vertical="center" wrapText="1"/>
    </xf>
    <xf numFmtId="2" fontId="2" fillId="6" borderId="2" xfId="0" applyNumberFormat="1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 wrapText="1"/>
    </xf>
    <xf numFmtId="164" fontId="14" fillId="6" borderId="7" xfId="0" applyNumberFormat="1" applyFont="1" applyFill="1" applyBorder="1" applyAlignment="1">
      <alignment vertical="center"/>
    </xf>
    <xf numFmtId="0" fontId="10" fillId="8" borderId="2" xfId="0" applyFont="1" applyFill="1" applyBorder="1" applyAlignment="1">
      <alignment horizontal="center" vertical="center"/>
    </xf>
    <xf numFmtId="0" fontId="19" fillId="4" borderId="2" xfId="0" applyFont="1" applyFill="1" applyBorder="1" applyAlignment="1">
      <alignment horizontal="center" vertical="center" wrapText="1"/>
    </xf>
    <xf numFmtId="0" fontId="19" fillId="4" borderId="7" xfId="0" applyFont="1" applyFill="1" applyBorder="1" applyAlignment="1">
      <alignment horizontal="center" vertical="center" wrapText="1"/>
    </xf>
    <xf numFmtId="0" fontId="19" fillId="6" borderId="2" xfId="0" applyFont="1" applyFill="1" applyBorder="1" applyAlignment="1">
      <alignment horizontal="center" vertical="center" wrapText="1"/>
    </xf>
    <xf numFmtId="0" fontId="19" fillId="6" borderId="7" xfId="0" applyFont="1" applyFill="1" applyBorder="1" applyAlignment="1">
      <alignment horizontal="center" vertical="center" wrapText="1"/>
    </xf>
    <xf numFmtId="0" fontId="0" fillId="4" borderId="2" xfId="0" applyFont="1" applyFill="1" applyBorder="1" applyAlignment="1">
      <alignment horizontal="center" vertical="center" wrapText="1"/>
    </xf>
    <xf numFmtId="0" fontId="0" fillId="4" borderId="8" xfId="0" applyFont="1" applyFill="1" applyBorder="1" applyAlignment="1">
      <alignment horizontal="center" vertical="center" wrapText="1"/>
    </xf>
    <xf numFmtId="0" fontId="0" fillId="6" borderId="9" xfId="0" applyFont="1" applyFill="1" applyBorder="1" applyAlignment="1">
      <alignment horizontal="center" vertical="center" wrapText="1"/>
    </xf>
    <xf numFmtId="0" fontId="0" fillId="6" borderId="8" xfId="0" applyFont="1" applyFill="1" applyBorder="1" applyAlignment="1">
      <alignment horizontal="center" vertical="center" wrapText="1"/>
    </xf>
    <xf numFmtId="0" fontId="0" fillId="6" borderId="2" xfId="0" applyFont="1" applyFill="1" applyBorder="1" applyAlignment="1">
      <alignment horizontal="center" vertical="center" wrapText="1"/>
    </xf>
    <xf numFmtId="0" fontId="0" fillId="4" borderId="9" xfId="0" applyFont="1" applyFill="1" applyBorder="1" applyAlignment="1">
      <alignment horizontal="center" vertical="center" wrapText="1"/>
    </xf>
    <xf numFmtId="0" fontId="8" fillId="6" borderId="3" xfId="0" applyFont="1" applyFill="1" applyBorder="1" applyAlignment="1">
      <alignment horizontal="center" vertical="center" wrapText="1"/>
    </xf>
    <xf numFmtId="0" fontId="8" fillId="6" borderId="14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 wrapText="1"/>
    </xf>
    <xf numFmtId="0" fontId="8" fillId="4" borderId="14" xfId="0" applyFont="1" applyFill="1" applyBorder="1" applyAlignment="1">
      <alignment horizontal="center" vertical="center" wrapText="1"/>
    </xf>
    <xf numFmtId="0" fontId="8" fillId="6" borderId="4" xfId="0" applyFont="1" applyFill="1" applyBorder="1" applyAlignment="1">
      <alignment horizontal="center" vertical="center" wrapText="1"/>
    </xf>
    <xf numFmtId="0" fontId="0" fillId="4" borderId="8" xfId="0" applyFont="1" applyFill="1" applyBorder="1" applyAlignment="1">
      <alignment horizontal="center" vertical="center" wrapText="1"/>
    </xf>
    <xf numFmtId="0" fontId="0" fillId="4" borderId="7" xfId="0" applyFont="1" applyFill="1" applyBorder="1" applyAlignment="1">
      <alignment horizontal="center" vertical="center" wrapText="1"/>
    </xf>
    <xf numFmtId="0" fontId="0" fillId="4" borderId="4" xfId="0" applyFont="1" applyFill="1" applyBorder="1" applyAlignment="1">
      <alignment horizontal="center" vertical="center" wrapText="1"/>
    </xf>
    <xf numFmtId="164" fontId="14" fillId="7" borderId="0" xfId="0" applyNumberFormat="1" applyFont="1" applyFill="1" applyBorder="1" applyAlignment="1">
      <alignment vertical="center"/>
    </xf>
    <xf numFmtId="0" fontId="0" fillId="4" borderId="4" xfId="0" applyFont="1" applyFill="1" applyBorder="1" applyAlignment="1">
      <alignment horizontal="center" vertical="center" wrapText="1"/>
    </xf>
    <xf numFmtId="0" fontId="0" fillId="4" borderId="9" xfId="0" applyFont="1" applyFill="1" applyBorder="1" applyAlignment="1">
      <alignment horizontal="center" vertical="center" wrapText="1"/>
    </xf>
    <xf numFmtId="0" fontId="0" fillId="4" borderId="8" xfId="0" applyFont="1" applyFill="1" applyBorder="1" applyAlignment="1">
      <alignment horizontal="center" vertical="center" wrapText="1"/>
    </xf>
    <xf numFmtId="0" fontId="0" fillId="4" borderId="3" xfId="0" applyFont="1" applyFill="1" applyBorder="1" applyAlignment="1">
      <alignment horizontal="center" vertical="center" wrapText="1"/>
    </xf>
    <xf numFmtId="0" fontId="0" fillId="4" borderId="12" xfId="0" applyFont="1" applyFill="1" applyBorder="1" applyAlignment="1">
      <alignment horizontal="center" vertical="center" wrapText="1"/>
    </xf>
    <xf numFmtId="0" fontId="0" fillId="4" borderId="14" xfId="0" applyFont="1" applyFill="1" applyBorder="1" applyAlignment="1">
      <alignment horizontal="center" vertical="center" wrapText="1"/>
    </xf>
    <xf numFmtId="0" fontId="0" fillId="4" borderId="2" xfId="0" applyFont="1" applyFill="1" applyBorder="1" applyAlignment="1">
      <alignment horizontal="center" vertical="center" wrapText="1"/>
    </xf>
    <xf numFmtId="0" fontId="0" fillId="6" borderId="3" xfId="0" applyFont="1" applyFill="1" applyBorder="1" applyAlignment="1">
      <alignment horizontal="center" vertical="center" wrapText="1"/>
    </xf>
    <xf numFmtId="0" fontId="0" fillId="6" borderId="12" xfId="0" applyFont="1" applyFill="1" applyBorder="1" applyAlignment="1">
      <alignment horizontal="center" vertical="center" wrapText="1"/>
    </xf>
    <xf numFmtId="0" fontId="0" fillId="6" borderId="14" xfId="0" applyFont="1" applyFill="1" applyBorder="1" applyAlignment="1">
      <alignment horizontal="center" vertical="center" wrapText="1"/>
    </xf>
    <xf numFmtId="0" fontId="8" fillId="6" borderId="10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 wrapText="1"/>
    </xf>
    <xf numFmtId="0" fontId="8" fillId="6" borderId="5" xfId="0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horizontal="center" vertical="center" wrapText="1"/>
    </xf>
    <xf numFmtId="0" fontId="8" fillId="4" borderId="0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 wrapText="1"/>
    </xf>
    <xf numFmtId="0" fontId="10" fillId="8" borderId="2" xfId="0" applyFont="1" applyFill="1" applyBorder="1" applyAlignment="1">
      <alignment horizontal="center" vertical="center" wrapText="1"/>
    </xf>
    <xf numFmtId="0" fontId="10" fillId="8" borderId="4" xfId="0" applyFont="1" applyFill="1" applyBorder="1" applyAlignment="1">
      <alignment horizontal="center" vertical="center" wrapText="1"/>
    </xf>
    <xf numFmtId="0" fontId="10" fillId="8" borderId="7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8" fillId="6" borderId="7" xfId="0" applyFont="1" applyFill="1" applyBorder="1" applyAlignment="1">
      <alignment horizontal="center" vertical="center" wrapText="1"/>
    </xf>
    <xf numFmtId="0" fontId="0" fillId="4" borderId="7" xfId="0" applyFont="1" applyFill="1" applyBorder="1" applyAlignment="1">
      <alignment horizontal="center" vertical="center" wrapText="1"/>
    </xf>
    <xf numFmtId="0" fontId="0" fillId="4" borderId="7" xfId="0" applyFill="1" applyBorder="1" applyAlignment="1">
      <alignment horizontal="center" vertical="center" wrapText="1"/>
    </xf>
    <xf numFmtId="0" fontId="19" fillId="4" borderId="2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0" fillId="6" borderId="7" xfId="0" applyFont="1" applyFill="1" applyBorder="1" applyAlignment="1">
      <alignment vertical="center" wrapText="1"/>
    </xf>
    <xf numFmtId="2" fontId="8" fillId="4" borderId="7" xfId="0" applyNumberFormat="1" applyFont="1" applyFill="1" applyBorder="1" applyAlignment="1">
      <alignment horizontal="center" vertical="center" wrapText="1"/>
    </xf>
    <xf numFmtId="0" fontId="0" fillId="6" borderId="2" xfId="0" applyFont="1" applyFill="1" applyBorder="1" applyAlignment="1">
      <alignment vertical="center" wrapText="1"/>
    </xf>
    <xf numFmtId="4" fontId="2" fillId="4" borderId="2" xfId="0" applyNumberFormat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8" fillId="0" borderId="7" xfId="0" applyNumberFormat="1" applyFont="1" applyBorder="1" applyAlignment="1">
      <alignment horizontal="center" vertical="center"/>
    </xf>
    <xf numFmtId="164" fontId="14" fillId="0" borderId="2" xfId="0" applyNumberFormat="1" applyFont="1" applyBorder="1" applyAlignment="1">
      <alignment vertical="center"/>
    </xf>
    <xf numFmtId="0" fontId="8" fillId="4" borderId="7" xfId="0" applyNumberFormat="1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/>
    </xf>
    <xf numFmtId="0" fontId="0" fillId="6" borderId="2" xfId="0" applyFont="1" applyFill="1" applyBorder="1" applyAlignment="1">
      <alignment horizontal="center" vertical="center" wrapText="1"/>
    </xf>
    <xf numFmtId="0" fontId="0" fillId="6" borderId="9" xfId="0" applyFont="1" applyFill="1" applyBorder="1" applyAlignment="1">
      <alignment horizontal="center" vertical="center" wrapText="1"/>
    </xf>
    <xf numFmtId="0" fontId="0" fillId="6" borderId="8" xfId="0" applyFont="1" applyFill="1" applyBorder="1" applyAlignment="1">
      <alignment horizontal="center" vertical="center" wrapText="1"/>
    </xf>
    <xf numFmtId="0" fontId="0" fillId="6" borderId="4" xfId="0" applyFont="1" applyFill="1" applyBorder="1" applyAlignment="1">
      <alignment horizontal="center" vertical="center" wrapText="1"/>
    </xf>
    <xf numFmtId="0" fontId="0" fillId="4" borderId="4" xfId="0" applyFont="1" applyFill="1" applyBorder="1" applyAlignment="1">
      <alignment horizontal="center" vertical="center" wrapText="1"/>
    </xf>
    <xf numFmtId="0" fontId="0" fillId="4" borderId="2" xfId="0" applyFont="1" applyFill="1" applyBorder="1" applyAlignment="1">
      <alignment horizontal="center" vertical="center" wrapText="1"/>
    </xf>
    <xf numFmtId="0" fontId="0" fillId="4" borderId="9" xfId="0" applyFont="1" applyFill="1" applyBorder="1" applyAlignment="1">
      <alignment horizontal="center" vertical="center" wrapText="1"/>
    </xf>
    <xf numFmtId="0" fontId="0" fillId="4" borderId="8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 wrapText="1"/>
    </xf>
    <xf numFmtId="0" fontId="8" fillId="4" borderId="14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6" borderId="3" xfId="0" applyFont="1" applyFill="1" applyBorder="1" applyAlignment="1">
      <alignment horizontal="center" vertical="center" wrapText="1"/>
    </xf>
    <xf numFmtId="0" fontId="8" fillId="6" borderId="14" xfId="0" applyFont="1" applyFill="1" applyBorder="1" applyAlignment="1">
      <alignment horizontal="center" vertical="center" wrapText="1"/>
    </xf>
    <xf numFmtId="0" fontId="8" fillId="6" borderId="8" xfId="0" applyFont="1" applyFill="1" applyBorder="1" applyAlignment="1">
      <alignment horizontal="center" vertical="center" wrapText="1"/>
    </xf>
    <xf numFmtId="0" fontId="8" fillId="6" borderId="4" xfId="0" applyFont="1" applyFill="1" applyBorder="1" applyAlignment="1">
      <alignment horizontal="center" vertical="center" wrapText="1"/>
    </xf>
    <xf numFmtId="0" fontId="0" fillId="4" borderId="8" xfId="0" applyFill="1" applyBorder="1" applyAlignment="1">
      <alignment horizontal="center" vertical="center" wrapText="1"/>
    </xf>
    <xf numFmtId="0" fontId="8" fillId="6" borderId="2" xfId="0" applyFont="1" applyFill="1" applyBorder="1" applyAlignment="1">
      <alignment horizontal="center" vertical="center"/>
    </xf>
    <xf numFmtId="0" fontId="8" fillId="6" borderId="8" xfId="0" applyFont="1" applyFill="1" applyBorder="1" applyAlignment="1">
      <alignment horizontal="center" vertical="center"/>
    </xf>
    <xf numFmtId="0" fontId="8" fillId="4" borderId="7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0" fillId="6" borderId="7" xfId="0" applyFont="1" applyFill="1" applyBorder="1" applyAlignment="1">
      <alignment horizontal="center" vertical="center" wrapText="1"/>
    </xf>
    <xf numFmtId="0" fontId="19" fillId="4" borderId="2" xfId="0" applyFont="1" applyFill="1" applyBorder="1" applyAlignment="1">
      <alignment horizontal="center" vertical="center"/>
    </xf>
    <xf numFmtId="2" fontId="2" fillId="4" borderId="2" xfId="0" applyNumberFormat="1" applyFont="1" applyFill="1" applyBorder="1" applyAlignment="1">
      <alignment horizontal="center" vertical="center"/>
    </xf>
    <xf numFmtId="0" fontId="19" fillId="4" borderId="2" xfId="0" applyNumberFormat="1" applyFont="1" applyFill="1" applyBorder="1" applyAlignment="1">
      <alignment horizontal="center" vertical="center"/>
    </xf>
    <xf numFmtId="0" fontId="15" fillId="4" borderId="8" xfId="0" applyFont="1" applyFill="1" applyBorder="1" applyAlignment="1">
      <alignment vertical="top" wrapText="1"/>
    </xf>
    <xf numFmtId="0" fontId="19" fillId="6" borderId="2" xfId="0" applyFont="1" applyFill="1" applyBorder="1" applyAlignment="1">
      <alignment horizontal="center" vertical="center"/>
    </xf>
    <xf numFmtId="0" fontId="19" fillId="6" borderId="2" xfId="0" applyNumberFormat="1" applyFont="1" applyFill="1" applyBorder="1" applyAlignment="1">
      <alignment horizontal="center" vertical="center"/>
    </xf>
    <xf numFmtId="4" fontId="17" fillId="6" borderId="2" xfId="0" applyNumberFormat="1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5" fillId="4" borderId="2" xfId="2" applyFill="1" applyBorder="1" applyAlignment="1" applyProtection="1">
      <alignment vertical="top" wrapText="1"/>
    </xf>
    <xf numFmtId="0" fontId="16" fillId="6" borderId="6" xfId="0" applyFont="1" applyFill="1" applyBorder="1" applyAlignment="1">
      <alignment horizontal="center" vertical="center"/>
    </xf>
    <xf numFmtId="0" fontId="15" fillId="4" borderId="9" xfId="2" applyFont="1" applyFill="1" applyBorder="1" applyAlignment="1" applyProtection="1">
      <alignment horizontal="left" vertical="center" wrapText="1"/>
    </xf>
    <xf numFmtId="0" fontId="17" fillId="6" borderId="2" xfId="0" applyNumberFormat="1" applyFont="1" applyFill="1" applyBorder="1" applyAlignment="1">
      <alignment horizontal="center" vertical="center" wrapText="1"/>
    </xf>
    <xf numFmtId="0" fontId="0" fillId="4" borderId="7" xfId="0" applyFont="1" applyFill="1" applyBorder="1" applyAlignment="1">
      <alignment vertical="center" wrapText="1"/>
    </xf>
    <xf numFmtId="0" fontId="19" fillId="6" borderId="2" xfId="0" applyFont="1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 wrapText="1"/>
    </xf>
    <xf numFmtId="0" fontId="19" fillId="6" borderId="2" xfId="0" applyNumberFormat="1" applyFont="1" applyFill="1" applyBorder="1" applyAlignment="1">
      <alignment horizontal="center" vertical="center"/>
    </xf>
    <xf numFmtId="0" fontId="5" fillId="6" borderId="2" xfId="2" applyFill="1" applyBorder="1" applyAlignment="1" applyProtection="1">
      <alignment vertical="top" wrapText="1"/>
    </xf>
    <xf numFmtId="0" fontId="15" fillId="6" borderId="9" xfId="0" applyFont="1" applyFill="1" applyBorder="1" applyAlignment="1">
      <alignment horizontal="left" vertical="top" wrapText="1"/>
    </xf>
    <xf numFmtId="0" fontId="0" fillId="6" borderId="2" xfId="0" applyFill="1" applyBorder="1" applyAlignment="1">
      <alignment horizontal="center" vertical="center" wrapText="1"/>
    </xf>
    <xf numFmtId="0" fontId="0" fillId="6" borderId="8" xfId="0" applyFont="1" applyFill="1" applyBorder="1" applyAlignment="1">
      <alignment horizontal="center" vertical="center" wrapText="1"/>
    </xf>
    <xf numFmtId="0" fontId="0" fillId="4" borderId="2" xfId="0" applyFont="1" applyFill="1" applyBorder="1" applyAlignment="1">
      <alignment horizontal="center" vertical="center" wrapText="1"/>
    </xf>
    <xf numFmtId="0" fontId="0" fillId="4" borderId="9" xfId="0" applyFont="1" applyFill="1" applyBorder="1" applyAlignment="1">
      <alignment horizontal="center" vertical="center" wrapText="1"/>
    </xf>
    <xf numFmtId="0" fontId="0" fillId="4" borderId="8" xfId="0" applyFont="1" applyFill="1" applyBorder="1" applyAlignment="1">
      <alignment horizontal="center" vertical="center" wrapText="1"/>
    </xf>
    <xf numFmtId="0" fontId="0" fillId="6" borderId="9" xfId="0" applyFont="1" applyFill="1" applyBorder="1" applyAlignment="1">
      <alignment horizontal="center" vertical="center" wrapText="1"/>
    </xf>
    <xf numFmtId="0" fontId="8" fillId="6" borderId="5" xfId="0" applyFont="1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 vertical="center" wrapText="1"/>
    </xf>
    <xf numFmtId="0" fontId="0" fillId="6" borderId="4" xfId="0" applyFont="1" applyFill="1" applyBorder="1" applyAlignment="1">
      <alignment horizontal="center" vertical="center" wrapText="1"/>
    </xf>
    <xf numFmtId="0" fontId="0" fillId="4" borderId="4" xfId="0" applyFont="1" applyFill="1" applyBorder="1" applyAlignment="1">
      <alignment horizontal="center" vertical="center" wrapText="1"/>
    </xf>
    <xf numFmtId="0" fontId="0" fillId="4" borderId="8" xfId="0" applyFill="1" applyBorder="1" applyAlignment="1">
      <alignment horizontal="center" vertical="center" wrapText="1"/>
    </xf>
    <xf numFmtId="0" fontId="0" fillId="4" borderId="7" xfId="0" applyFont="1" applyFill="1" applyBorder="1" applyAlignment="1">
      <alignment horizontal="center" vertical="center" wrapText="1"/>
    </xf>
    <xf numFmtId="0" fontId="0" fillId="4" borderId="7" xfId="0" applyFill="1" applyBorder="1" applyAlignment="1">
      <alignment horizontal="center" vertical="center" wrapText="1"/>
    </xf>
    <xf numFmtId="0" fontId="19" fillId="4" borderId="2" xfId="0" applyNumberFormat="1" applyFont="1" applyFill="1" applyBorder="1" applyAlignment="1">
      <alignment horizontal="center" vertical="center"/>
    </xf>
    <xf numFmtId="0" fontId="19" fillId="4" borderId="2" xfId="0" applyFont="1" applyFill="1" applyBorder="1" applyAlignment="1">
      <alignment horizontal="center" vertical="center"/>
    </xf>
    <xf numFmtId="0" fontId="0" fillId="6" borderId="2" xfId="0" applyFont="1" applyFill="1" applyBorder="1" applyAlignment="1">
      <alignment horizontal="center" vertical="center" wrapText="1"/>
    </xf>
    <xf numFmtId="0" fontId="0" fillId="6" borderId="4" xfId="0" applyFont="1" applyFill="1" applyBorder="1" applyAlignment="1">
      <alignment horizontal="center" vertical="center" wrapText="1"/>
    </xf>
    <xf numFmtId="0" fontId="15" fillId="6" borderId="9" xfId="0" applyFont="1" applyFill="1" applyBorder="1" applyAlignment="1">
      <alignment vertical="center" wrapText="1"/>
    </xf>
    <xf numFmtId="0" fontId="19" fillId="4" borderId="7" xfId="0" applyFont="1" applyFill="1" applyBorder="1" applyAlignment="1">
      <alignment vertical="center"/>
    </xf>
    <xf numFmtId="0" fontId="2" fillId="0" borderId="0" xfId="0" applyFont="1" applyBorder="1" applyAlignment="1">
      <alignment horizontal="center" vertical="center"/>
    </xf>
    <xf numFmtId="9" fontId="2" fillId="0" borderId="0" xfId="0" applyNumberFormat="1" applyFont="1" applyBorder="1" applyAlignment="1">
      <alignment horizontal="center" vertical="center"/>
    </xf>
    <xf numFmtId="0" fontId="2" fillId="0" borderId="0" xfId="0" applyFont="1" applyBorder="1"/>
    <xf numFmtId="0" fontId="2" fillId="0" borderId="0" xfId="0" applyNumberFormat="1" applyFont="1" applyBorder="1"/>
    <xf numFmtId="0" fontId="0" fillId="0" borderId="0" xfId="0" applyBorder="1"/>
    <xf numFmtId="0" fontId="0" fillId="4" borderId="7" xfId="0" applyFill="1" applyBorder="1" applyAlignment="1">
      <alignment horizontal="center" vertical="center" wrapText="1"/>
    </xf>
    <xf numFmtId="0" fontId="8" fillId="6" borderId="7" xfId="0" applyFont="1" applyFill="1" applyBorder="1" applyAlignment="1">
      <alignment horizontal="center" vertical="center" wrapText="1"/>
    </xf>
    <xf numFmtId="0" fontId="8" fillId="6" borderId="2" xfId="0" applyFont="1" applyFill="1" applyBorder="1" applyAlignment="1">
      <alignment horizontal="center" vertical="center"/>
    </xf>
    <xf numFmtId="0" fontId="15" fillId="6" borderId="9" xfId="2" applyFont="1" applyFill="1" applyBorder="1" applyAlignment="1" applyProtection="1">
      <alignment horizontal="left" vertical="center" wrapText="1"/>
    </xf>
    <xf numFmtId="43" fontId="13" fillId="8" borderId="7" xfId="1" applyNumberFormat="1" applyFont="1" applyFill="1" applyBorder="1" applyAlignment="1" applyProtection="1">
      <alignment horizontal="right" vertical="center" wrapText="1"/>
      <protection locked="0"/>
    </xf>
    <xf numFmtId="4" fontId="13" fillId="8" borderId="7" xfId="0" applyNumberFormat="1" applyFont="1" applyFill="1" applyBorder="1" applyAlignment="1" applyProtection="1">
      <alignment horizontal="right" vertical="center"/>
      <protection locked="0"/>
    </xf>
    <xf numFmtId="4" fontId="13" fillId="8" borderId="7" xfId="0" applyNumberFormat="1" applyFont="1" applyFill="1" applyBorder="1" applyAlignment="1" applyProtection="1">
      <alignment vertical="center"/>
      <protection locked="0"/>
    </xf>
    <xf numFmtId="4" fontId="13" fillId="8" borderId="2" xfId="0" applyNumberFormat="1" applyFont="1" applyFill="1" applyBorder="1" applyAlignment="1" applyProtection="1">
      <alignment horizontal="right" vertical="center"/>
      <protection locked="0"/>
    </xf>
    <xf numFmtId="43" fontId="13" fillId="8" borderId="2" xfId="1" applyNumberFormat="1" applyFont="1" applyFill="1" applyBorder="1" applyAlignment="1" applyProtection="1">
      <alignment horizontal="right" vertical="center" wrapText="1"/>
      <protection locked="0"/>
    </xf>
    <xf numFmtId="0" fontId="9" fillId="8" borderId="7" xfId="0" applyFont="1" applyFill="1" applyBorder="1" applyAlignment="1" applyProtection="1">
      <alignment horizontal="center" vertical="center" wrapText="1"/>
      <protection locked="0"/>
    </xf>
    <xf numFmtId="4" fontId="13" fillId="8" borderId="2" xfId="0" applyNumberFormat="1" applyFont="1" applyFill="1" applyBorder="1" applyAlignment="1" applyProtection="1">
      <alignment vertical="center"/>
      <protection locked="0"/>
    </xf>
    <xf numFmtId="43" fontId="9" fillId="8" borderId="2" xfId="1" applyNumberFormat="1" applyFont="1" applyFill="1" applyBorder="1" applyAlignment="1" applyProtection="1">
      <alignment horizontal="center" vertical="center" wrapText="1"/>
      <protection locked="0"/>
    </xf>
    <xf numFmtId="43" fontId="13" fillId="8" borderId="2" xfId="1" applyNumberFormat="1" applyFont="1" applyFill="1" applyBorder="1" applyAlignment="1" applyProtection="1">
      <alignment horizontal="right" vertical="center" wrapText="1"/>
      <protection locked="0"/>
    </xf>
    <xf numFmtId="43" fontId="13" fillId="8" borderId="8" xfId="1" applyNumberFormat="1" applyFont="1" applyFill="1" applyBorder="1" applyAlignment="1" applyProtection="1">
      <alignment horizontal="right" vertical="center" wrapText="1"/>
      <protection locked="0"/>
    </xf>
    <xf numFmtId="0" fontId="2" fillId="6" borderId="2" xfId="0" applyFont="1" applyFill="1" applyBorder="1" applyAlignment="1">
      <alignment horizontal="center" vertical="center"/>
    </xf>
    <xf numFmtId="0" fontId="2" fillId="6" borderId="8" xfId="0" applyFont="1" applyFill="1" applyBorder="1" applyAlignment="1">
      <alignment horizontal="center" vertical="center"/>
    </xf>
    <xf numFmtId="0" fontId="0" fillId="6" borderId="2" xfId="0" applyFill="1" applyBorder="1" applyAlignment="1">
      <alignment horizontal="center" vertical="center" wrapText="1"/>
    </xf>
    <xf numFmtId="0" fontId="0" fillId="6" borderId="8" xfId="0" applyFont="1" applyFill="1" applyBorder="1" applyAlignment="1">
      <alignment horizontal="center" vertical="center" wrapText="1"/>
    </xf>
    <xf numFmtId="0" fontId="0" fillId="6" borderId="3" xfId="0" applyFill="1" applyBorder="1" applyAlignment="1">
      <alignment horizontal="center" vertical="center" wrapText="1"/>
    </xf>
    <xf numFmtId="0" fontId="0" fillId="6" borderId="10" xfId="0" applyFont="1" applyFill="1" applyBorder="1" applyAlignment="1">
      <alignment horizontal="center" vertical="center" wrapText="1"/>
    </xf>
    <xf numFmtId="0" fontId="0" fillId="6" borderId="11" xfId="0" applyFont="1" applyFill="1" applyBorder="1" applyAlignment="1">
      <alignment horizontal="center" vertical="center" wrapText="1"/>
    </xf>
    <xf numFmtId="0" fontId="0" fillId="6" borderId="14" xfId="0" applyFont="1" applyFill="1" applyBorder="1" applyAlignment="1">
      <alignment horizontal="center" vertical="center" wrapText="1"/>
    </xf>
    <xf numFmtId="0" fontId="0" fillId="6" borderId="1" xfId="0" applyFont="1" applyFill="1" applyBorder="1" applyAlignment="1">
      <alignment horizontal="center" vertical="center" wrapText="1"/>
    </xf>
    <xf numFmtId="0" fontId="0" fillId="6" borderId="15" xfId="0" applyFont="1" applyFill="1" applyBorder="1" applyAlignment="1">
      <alignment horizontal="center" vertical="center" wrapText="1"/>
    </xf>
    <xf numFmtId="0" fontId="0" fillId="6" borderId="3" xfId="0" applyFont="1" applyFill="1" applyBorder="1" applyAlignment="1">
      <alignment horizontal="center" vertical="center" wrapText="1"/>
    </xf>
    <xf numFmtId="0" fontId="19" fillId="6" borderId="2" xfId="0" applyFont="1" applyFill="1" applyBorder="1" applyAlignment="1">
      <alignment horizontal="center" vertical="center" wrapText="1"/>
    </xf>
    <xf numFmtId="0" fontId="19" fillId="6" borderId="8" xfId="0" applyFont="1" applyFill="1" applyBorder="1" applyAlignment="1">
      <alignment horizontal="center" vertical="center" wrapText="1"/>
    </xf>
    <xf numFmtId="2" fontId="2" fillId="6" borderId="2" xfId="0" applyNumberFormat="1" applyFont="1" applyFill="1" applyBorder="1" applyAlignment="1">
      <alignment horizontal="center" vertical="center"/>
    </xf>
    <xf numFmtId="0" fontId="2" fillId="6" borderId="8" xfId="0" applyNumberFormat="1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 wrapText="1"/>
    </xf>
    <xf numFmtId="0" fontId="0" fillId="4" borderId="9" xfId="0" applyFill="1" applyBorder="1" applyAlignment="1">
      <alignment horizontal="center" vertical="center" wrapText="1"/>
    </xf>
    <xf numFmtId="0" fontId="0" fillId="4" borderId="3" xfId="0" applyFont="1" applyFill="1" applyBorder="1" applyAlignment="1">
      <alignment horizontal="center" vertical="center" wrapText="1"/>
    </xf>
    <xf numFmtId="0" fontId="0" fillId="4" borderId="11" xfId="0" applyFont="1" applyFill="1" applyBorder="1" applyAlignment="1">
      <alignment horizontal="center" vertical="center" wrapText="1"/>
    </xf>
    <xf numFmtId="0" fontId="8" fillId="6" borderId="2" xfId="0" applyFont="1" applyFill="1" applyBorder="1" applyAlignment="1">
      <alignment horizontal="center" vertical="center" wrapText="1"/>
    </xf>
    <xf numFmtId="0" fontId="8" fillId="6" borderId="9" xfId="0" applyFont="1" applyFill="1" applyBorder="1" applyAlignment="1">
      <alignment horizontal="center" vertical="center" wrapText="1"/>
    </xf>
    <xf numFmtId="0" fontId="8" fillId="6" borderId="3" xfId="0" applyFont="1" applyFill="1" applyBorder="1" applyAlignment="1">
      <alignment horizontal="center" vertical="center" wrapText="1"/>
    </xf>
    <xf numFmtId="0" fontId="8" fillId="6" borderId="10" xfId="0" applyFont="1" applyFill="1" applyBorder="1" applyAlignment="1">
      <alignment horizontal="center" vertical="center" wrapText="1"/>
    </xf>
    <xf numFmtId="0" fontId="8" fillId="6" borderId="11" xfId="0" applyFont="1" applyFill="1" applyBorder="1" applyAlignment="1">
      <alignment horizontal="center" vertical="center" wrapText="1"/>
    </xf>
    <xf numFmtId="0" fontId="8" fillId="6" borderId="14" xfId="0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/>
    </xf>
    <xf numFmtId="0" fontId="0" fillId="4" borderId="2" xfId="0" applyFont="1" applyFill="1" applyBorder="1" applyAlignment="1">
      <alignment horizontal="center" vertical="center" wrapText="1"/>
    </xf>
    <xf numFmtId="0" fontId="0" fillId="4" borderId="9" xfId="0" applyFont="1" applyFill="1" applyBorder="1" applyAlignment="1">
      <alignment horizontal="center" vertical="center" wrapText="1"/>
    </xf>
    <xf numFmtId="0" fontId="0" fillId="4" borderId="8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horizontal="center" vertical="center" wrapText="1"/>
    </xf>
    <xf numFmtId="0" fontId="8" fillId="4" borderId="11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 wrapText="1"/>
    </xf>
    <xf numFmtId="0" fontId="8" fillId="4" borderId="0" xfId="0" applyFont="1" applyFill="1" applyBorder="1" applyAlignment="1">
      <alignment horizontal="center" vertical="center" wrapText="1"/>
    </xf>
    <xf numFmtId="0" fontId="8" fillId="4" borderId="13" xfId="0" applyFont="1" applyFill="1" applyBorder="1" applyAlignment="1">
      <alignment horizontal="center" vertical="center" wrapText="1"/>
    </xf>
    <xf numFmtId="0" fontId="8" fillId="4" borderId="14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8" fillId="4" borderId="15" xfId="0" applyFont="1" applyFill="1" applyBorder="1" applyAlignment="1">
      <alignment horizontal="center" vertical="center" wrapText="1"/>
    </xf>
    <xf numFmtId="0" fontId="15" fillId="4" borderId="9" xfId="0" applyFont="1" applyFill="1" applyBorder="1" applyAlignment="1">
      <alignment horizontal="left" vertical="center" wrapText="1"/>
    </xf>
    <xf numFmtId="0" fontId="15" fillId="4" borderId="8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center" vertical="center" wrapText="1"/>
    </xf>
    <xf numFmtId="0" fontId="2" fillId="6" borderId="7" xfId="0" applyFont="1" applyFill="1" applyBorder="1" applyAlignment="1">
      <alignment horizontal="center" vertical="center"/>
    </xf>
    <xf numFmtId="0" fontId="0" fillId="6" borderId="2" xfId="0" applyFont="1" applyFill="1" applyBorder="1" applyAlignment="1">
      <alignment horizontal="center" vertical="center" wrapText="1"/>
    </xf>
    <xf numFmtId="0" fontId="0" fillId="6" borderId="9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4" xfId="0" applyFont="1" applyFill="1" applyBorder="1" applyAlignment="1">
      <alignment horizontal="center" vertical="center" wrapText="1"/>
    </xf>
    <xf numFmtId="0" fontId="8" fillId="6" borderId="5" xfId="0" applyFont="1" applyFill="1" applyBorder="1" applyAlignment="1">
      <alignment horizontal="center" vertical="center" wrapText="1"/>
    </xf>
    <xf numFmtId="0" fontId="8" fillId="6" borderId="6" xfId="0" applyFon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0" fontId="10" fillId="8" borderId="2" xfId="0" applyFont="1" applyFill="1" applyBorder="1" applyAlignment="1">
      <alignment horizontal="center" vertical="center" wrapText="1"/>
    </xf>
    <xf numFmtId="0" fontId="10" fillId="8" borderId="8" xfId="0" applyFont="1" applyFill="1" applyBorder="1" applyAlignment="1">
      <alignment horizontal="center" vertical="center" wrapText="1"/>
    </xf>
    <xf numFmtId="4" fontId="8" fillId="6" borderId="4" xfId="0" applyNumberFormat="1" applyFont="1" applyFill="1" applyBorder="1" applyAlignment="1">
      <alignment horizontal="center" vertical="center" wrapText="1"/>
    </xf>
    <xf numFmtId="4" fontId="8" fillId="6" borderId="5" xfId="0" applyNumberFormat="1" applyFont="1" applyFill="1" applyBorder="1" applyAlignment="1">
      <alignment horizontal="center" vertical="center" wrapText="1"/>
    </xf>
    <xf numFmtId="4" fontId="8" fillId="6" borderId="6" xfId="0" applyNumberFormat="1" applyFont="1" applyFill="1" applyBorder="1" applyAlignment="1">
      <alignment horizontal="center" vertical="center" wrapText="1"/>
    </xf>
    <xf numFmtId="2" fontId="8" fillId="4" borderId="4" xfId="0" applyNumberFormat="1" applyFont="1" applyFill="1" applyBorder="1" applyAlignment="1">
      <alignment horizontal="center" vertical="center" wrapText="1"/>
    </xf>
    <xf numFmtId="2" fontId="8" fillId="4" borderId="5" xfId="0" applyNumberFormat="1" applyFont="1" applyFill="1" applyBorder="1" applyAlignment="1">
      <alignment horizontal="center" vertical="center" wrapText="1"/>
    </xf>
    <xf numFmtId="2" fontId="8" fillId="4" borderId="6" xfId="0" applyNumberFormat="1" applyFont="1" applyFill="1" applyBorder="1" applyAlignment="1">
      <alignment horizontal="center" vertical="center" wrapText="1"/>
    </xf>
    <xf numFmtId="0" fontId="8" fillId="6" borderId="7" xfId="0" applyFont="1" applyFill="1" applyBorder="1" applyAlignment="1">
      <alignment horizontal="center" vertical="center" wrapText="1"/>
    </xf>
    <xf numFmtId="0" fontId="8" fillId="6" borderId="8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0" fillId="6" borderId="8" xfId="0" applyFill="1" applyBorder="1" applyAlignment="1">
      <alignment horizontal="center" vertical="center" wrapText="1"/>
    </xf>
    <xf numFmtId="0" fontId="0" fillId="4" borderId="4" xfId="0" applyFont="1" applyFill="1" applyBorder="1" applyAlignment="1">
      <alignment horizontal="center" vertical="center" wrapText="1"/>
    </xf>
    <xf numFmtId="0" fontId="0" fillId="4" borderId="6" xfId="0" applyFont="1" applyFill="1" applyBorder="1" applyAlignment="1">
      <alignment horizontal="center" vertical="center" wrapText="1"/>
    </xf>
    <xf numFmtId="0" fontId="0" fillId="6" borderId="4" xfId="0" applyFont="1" applyFill="1" applyBorder="1" applyAlignment="1">
      <alignment horizontal="center" vertical="center" wrapText="1"/>
    </xf>
    <xf numFmtId="0" fontId="0" fillId="6" borderId="6" xfId="0" applyFont="1" applyFill="1" applyBorder="1" applyAlignment="1">
      <alignment horizontal="center" vertical="center" wrapText="1"/>
    </xf>
    <xf numFmtId="0" fontId="10" fillId="8" borderId="4" xfId="0" applyFont="1" applyFill="1" applyBorder="1" applyAlignment="1">
      <alignment horizontal="center" vertical="center" wrapText="1"/>
    </xf>
    <xf numFmtId="0" fontId="10" fillId="8" borderId="6" xfId="0" applyFont="1" applyFill="1" applyBorder="1" applyAlignment="1">
      <alignment horizontal="center" vertical="center" wrapText="1"/>
    </xf>
    <xf numFmtId="0" fontId="0" fillId="6" borderId="12" xfId="0" applyFont="1" applyFill="1" applyBorder="1" applyAlignment="1">
      <alignment horizontal="center" vertical="center" wrapText="1"/>
    </xf>
    <xf numFmtId="0" fontId="0" fillId="6" borderId="0" xfId="0" applyFont="1" applyFill="1" applyBorder="1" applyAlignment="1">
      <alignment horizontal="center" vertical="center" wrapText="1"/>
    </xf>
    <xf numFmtId="0" fontId="0" fillId="6" borderId="13" xfId="0" applyFont="1" applyFill="1" applyBorder="1" applyAlignment="1">
      <alignment horizontal="center" vertical="center" wrapText="1"/>
    </xf>
    <xf numFmtId="0" fontId="0" fillId="6" borderId="6" xfId="0" applyFont="1" applyFill="1" applyBorder="1"/>
    <xf numFmtId="0" fontId="15" fillId="4" borderId="9" xfId="0" applyFont="1" applyFill="1" applyBorder="1" applyAlignment="1">
      <alignment horizontal="left" vertical="top" wrapText="1"/>
    </xf>
    <xf numFmtId="0" fontId="0" fillId="4" borderId="3" xfId="0" applyFill="1" applyBorder="1" applyAlignment="1">
      <alignment horizontal="center" vertical="center" wrapText="1"/>
    </xf>
    <xf numFmtId="0" fontId="0" fillId="4" borderId="10" xfId="0" applyFill="1" applyBorder="1" applyAlignment="1">
      <alignment horizontal="center" vertical="center" wrapText="1"/>
    </xf>
    <xf numFmtId="0" fontId="0" fillId="4" borderId="11" xfId="0" applyFill="1" applyBorder="1" applyAlignment="1">
      <alignment horizontal="center" vertical="center" wrapText="1"/>
    </xf>
    <xf numFmtId="0" fontId="0" fillId="4" borderId="12" xfId="0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 vertical="center" wrapText="1"/>
    </xf>
    <xf numFmtId="0" fontId="0" fillId="4" borderId="13" xfId="0" applyFill="1" applyBorder="1" applyAlignment="1">
      <alignment horizontal="center" vertical="center" wrapText="1"/>
    </xf>
    <xf numFmtId="0" fontId="15" fillId="6" borderId="9" xfId="0" applyFont="1" applyFill="1" applyBorder="1" applyAlignment="1">
      <alignment horizontal="left" vertical="top" wrapText="1"/>
    </xf>
    <xf numFmtId="0" fontId="15" fillId="6" borderId="8" xfId="0" applyFont="1" applyFill="1" applyBorder="1" applyAlignment="1">
      <alignment horizontal="left" vertical="top" wrapText="1"/>
    </xf>
    <xf numFmtId="2" fontId="0" fillId="6" borderId="4" xfId="0" applyNumberFormat="1" applyFont="1" applyFill="1" applyBorder="1" applyAlignment="1">
      <alignment horizontal="center" vertical="center" wrapText="1"/>
    </xf>
    <xf numFmtId="2" fontId="0" fillId="6" borderId="6" xfId="0" applyNumberFormat="1" applyFont="1" applyFill="1" applyBorder="1" applyAlignment="1">
      <alignment horizontal="center" vertical="center" wrapText="1"/>
    </xf>
    <xf numFmtId="0" fontId="0" fillId="4" borderId="6" xfId="0" applyFont="1" applyFill="1" applyBorder="1"/>
    <xf numFmtId="0" fontId="2" fillId="6" borderId="9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  <xf numFmtId="0" fontId="15" fillId="4" borderId="8" xfId="0" applyFont="1" applyFill="1" applyBorder="1" applyAlignment="1">
      <alignment horizontal="left" vertical="top" wrapText="1"/>
    </xf>
    <xf numFmtId="0" fontId="0" fillId="4" borderId="10" xfId="0" applyFont="1" applyFill="1" applyBorder="1" applyAlignment="1">
      <alignment horizontal="center" vertical="center" wrapText="1"/>
    </xf>
    <xf numFmtId="0" fontId="0" fillId="4" borderId="12" xfId="0" applyFont="1" applyFill="1" applyBorder="1" applyAlignment="1">
      <alignment horizontal="center" vertical="center" wrapText="1"/>
    </xf>
    <xf numFmtId="0" fontId="0" fillId="4" borderId="0" xfId="0" applyFont="1" applyFill="1" applyBorder="1" applyAlignment="1">
      <alignment horizontal="center" vertical="center" wrapText="1"/>
    </xf>
    <xf numFmtId="0" fontId="0" fillId="4" borderId="13" xfId="0" applyFont="1" applyFill="1" applyBorder="1" applyAlignment="1">
      <alignment horizontal="center" vertical="center" wrapText="1"/>
    </xf>
    <xf numFmtId="0" fontId="0" fillId="4" borderId="14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0" fontId="0" fillId="4" borderId="15" xfId="0" applyFont="1" applyFill="1" applyBorder="1" applyAlignment="1">
      <alignment horizontal="center" vertical="center" wrapText="1"/>
    </xf>
    <xf numFmtId="2" fontId="0" fillId="4" borderId="4" xfId="0" applyNumberFormat="1" applyFont="1" applyFill="1" applyBorder="1" applyAlignment="1">
      <alignment horizontal="center" vertical="center" wrapText="1"/>
    </xf>
    <xf numFmtId="2" fontId="0" fillId="4" borderId="6" xfId="0" applyNumberFormat="1" applyFont="1" applyFill="1" applyBorder="1" applyAlignment="1">
      <alignment horizontal="center" vertical="center" wrapText="1"/>
    </xf>
    <xf numFmtId="0" fontId="15" fillId="6" borderId="9" xfId="0" applyFont="1" applyFill="1" applyBorder="1" applyAlignment="1">
      <alignment horizontal="left" vertical="center" wrapText="1"/>
    </xf>
    <xf numFmtId="0" fontId="15" fillId="6" borderId="8" xfId="0" applyFont="1" applyFill="1" applyBorder="1" applyAlignment="1">
      <alignment horizontal="left" vertical="center" wrapText="1"/>
    </xf>
    <xf numFmtId="0" fontId="0" fillId="4" borderId="8" xfId="0" applyFill="1" applyBorder="1" applyAlignment="1">
      <alignment horizontal="center" vertical="center" wrapText="1"/>
    </xf>
    <xf numFmtId="4" fontId="13" fillId="8" borderId="2" xfId="0" applyNumberFormat="1" applyFont="1" applyFill="1" applyBorder="1" applyAlignment="1" applyProtection="1">
      <alignment horizontal="right" vertical="center"/>
      <protection locked="0"/>
    </xf>
    <xf numFmtId="4" fontId="13" fillId="8" borderId="8" xfId="0" applyNumberFormat="1" applyFont="1" applyFill="1" applyBorder="1" applyAlignment="1" applyProtection="1">
      <alignment horizontal="right" vertical="center"/>
      <protection locked="0"/>
    </xf>
    <xf numFmtId="2" fontId="4" fillId="6" borderId="2" xfId="0" applyNumberFormat="1" applyFont="1" applyFill="1" applyBorder="1" applyAlignment="1">
      <alignment horizontal="center" vertical="center"/>
    </xf>
    <xf numFmtId="2" fontId="4" fillId="6" borderId="8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left" wrapText="1"/>
    </xf>
    <xf numFmtId="0" fontId="3" fillId="0" borderId="0" xfId="0" applyFont="1" applyBorder="1" applyAlignment="1">
      <alignment horizontal="left" wrapText="1"/>
    </xf>
    <xf numFmtId="0" fontId="4" fillId="0" borderId="0" xfId="0" applyFont="1" applyBorder="1" applyAlignment="1">
      <alignment horizontal="left" wrapText="1"/>
    </xf>
    <xf numFmtId="0" fontId="5" fillId="0" borderId="0" xfId="2" applyBorder="1" applyAlignment="1" applyProtection="1">
      <alignment horizontal="left" wrapText="1"/>
    </xf>
    <xf numFmtId="0" fontId="6" fillId="0" borderId="1" xfId="0" applyFont="1" applyFill="1" applyBorder="1" applyAlignment="1">
      <alignment horizontal="center"/>
    </xf>
    <xf numFmtId="0" fontId="9" fillId="8" borderId="2" xfId="0" applyFont="1" applyFill="1" applyBorder="1" applyAlignment="1">
      <alignment horizontal="center" vertical="center"/>
    </xf>
    <xf numFmtId="0" fontId="9" fillId="8" borderId="8" xfId="0" applyFont="1" applyFill="1" applyBorder="1" applyAlignment="1">
      <alignment horizontal="center" vertical="center"/>
    </xf>
    <xf numFmtId="0" fontId="9" fillId="8" borderId="2" xfId="0" applyFont="1" applyFill="1" applyBorder="1" applyAlignment="1">
      <alignment horizontal="center" vertical="center" wrapText="1"/>
    </xf>
    <xf numFmtId="0" fontId="9" fillId="8" borderId="8" xfId="0" applyFont="1" applyFill="1" applyBorder="1" applyAlignment="1">
      <alignment horizontal="center" vertical="center" wrapText="1"/>
    </xf>
    <xf numFmtId="0" fontId="10" fillId="8" borderId="5" xfId="0" applyFont="1" applyFill="1" applyBorder="1" applyAlignment="1">
      <alignment horizontal="center" vertical="center" wrapText="1"/>
    </xf>
    <xf numFmtId="0" fontId="10" fillId="8" borderId="7" xfId="0" applyFont="1" applyFill="1" applyBorder="1" applyAlignment="1">
      <alignment horizontal="center" vertical="center" wrapText="1"/>
    </xf>
    <xf numFmtId="0" fontId="9" fillId="8" borderId="2" xfId="0" applyFont="1" applyFill="1" applyBorder="1" applyAlignment="1" applyProtection="1">
      <alignment horizontal="center" vertical="center" wrapText="1"/>
      <protection hidden="1"/>
    </xf>
    <xf numFmtId="0" fontId="9" fillId="8" borderId="8" xfId="0" applyFont="1" applyFill="1" applyBorder="1" applyAlignment="1" applyProtection="1">
      <alignment horizontal="center" vertical="center" wrapText="1"/>
      <protection hidden="1"/>
    </xf>
    <xf numFmtId="0" fontId="8" fillId="6" borderId="2" xfId="0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0" fontId="11" fillId="3" borderId="4" xfId="0" applyFont="1" applyFill="1" applyBorder="1" applyAlignment="1">
      <alignment horizontal="left" vertical="center" wrapText="1"/>
    </xf>
    <xf numFmtId="0" fontId="11" fillId="3" borderId="5" xfId="0" applyFont="1" applyFill="1" applyBorder="1" applyAlignment="1">
      <alignment horizontal="left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2" fontId="8" fillId="4" borderId="2" xfId="0" applyNumberFormat="1" applyFont="1" applyFill="1" applyBorder="1" applyAlignment="1">
      <alignment horizontal="center" vertical="center" wrapText="1"/>
    </xf>
    <xf numFmtId="2" fontId="8" fillId="4" borderId="9" xfId="0" applyNumberFormat="1" applyFont="1" applyFill="1" applyBorder="1" applyAlignment="1">
      <alignment horizontal="center" vertical="center" wrapText="1"/>
    </xf>
    <xf numFmtId="2" fontId="8" fillId="4" borderId="8" xfId="0" applyNumberFormat="1" applyFont="1" applyFill="1" applyBorder="1" applyAlignment="1">
      <alignment horizontal="center" vertical="center" wrapText="1"/>
    </xf>
    <xf numFmtId="0" fontId="9" fillId="8" borderId="2" xfId="0" applyFont="1" applyFill="1" applyBorder="1" applyAlignment="1" applyProtection="1">
      <alignment horizontal="center" vertical="center" wrapText="1"/>
      <protection locked="0" hidden="1"/>
    </xf>
    <xf numFmtId="0" fontId="9" fillId="8" borderId="8" xfId="0" applyFont="1" applyFill="1" applyBorder="1" applyAlignment="1" applyProtection="1">
      <alignment horizontal="center" vertical="center" wrapText="1"/>
      <protection locked="0" hidden="1"/>
    </xf>
    <xf numFmtId="0" fontId="11" fillId="3" borderId="7" xfId="0" applyFont="1" applyFill="1" applyBorder="1" applyAlignment="1">
      <alignment horizontal="left" vertical="center"/>
    </xf>
    <xf numFmtId="0" fontId="8" fillId="6" borderId="8" xfId="0" applyFont="1" applyFill="1" applyBorder="1" applyAlignment="1">
      <alignment horizontal="center" vertical="center"/>
    </xf>
    <xf numFmtId="0" fontId="15" fillId="4" borderId="2" xfId="0" applyFont="1" applyFill="1" applyBorder="1" applyAlignment="1">
      <alignment horizontal="center" vertical="center" wrapText="1"/>
    </xf>
    <xf numFmtId="0" fontId="15" fillId="4" borderId="8" xfId="0" applyFont="1" applyFill="1" applyBorder="1" applyAlignment="1">
      <alignment horizontal="center" vertical="center" wrapText="1"/>
    </xf>
    <xf numFmtId="0" fontId="0" fillId="4" borderId="8" xfId="0" applyFill="1" applyBorder="1"/>
    <xf numFmtId="0" fontId="0" fillId="6" borderId="7" xfId="0" applyFill="1" applyBorder="1" applyAlignment="1">
      <alignment horizontal="center" vertical="center" wrapText="1"/>
    </xf>
    <xf numFmtId="0" fontId="0" fillId="6" borderId="7" xfId="0" applyFont="1" applyFill="1" applyBorder="1" applyAlignment="1">
      <alignment horizontal="center" vertical="center" wrapText="1"/>
    </xf>
    <xf numFmtId="4" fontId="8" fillId="6" borderId="3" xfId="0" applyNumberFormat="1" applyFont="1" applyFill="1" applyBorder="1" applyAlignment="1">
      <alignment horizontal="center" vertical="center" wrapText="1"/>
    </xf>
    <xf numFmtId="4" fontId="8" fillId="6" borderId="10" xfId="0" applyNumberFormat="1" applyFont="1" applyFill="1" applyBorder="1" applyAlignment="1">
      <alignment horizontal="center" vertical="center" wrapText="1"/>
    </xf>
    <xf numFmtId="4" fontId="8" fillId="6" borderId="11" xfId="0" applyNumberFormat="1" applyFont="1" applyFill="1" applyBorder="1" applyAlignment="1">
      <alignment horizontal="center" vertical="center" wrapText="1"/>
    </xf>
    <xf numFmtId="2" fontId="4" fillId="4" borderId="2" xfId="0" applyNumberFormat="1" applyFont="1" applyFill="1" applyBorder="1" applyAlignment="1">
      <alignment horizontal="center" vertical="center"/>
    </xf>
    <xf numFmtId="2" fontId="4" fillId="4" borderId="8" xfId="0" applyNumberFormat="1" applyFont="1" applyFill="1" applyBorder="1" applyAlignment="1">
      <alignment horizontal="center" vertical="center"/>
    </xf>
    <xf numFmtId="0" fontId="16" fillId="4" borderId="2" xfId="0" applyFont="1" applyFill="1" applyBorder="1" applyAlignment="1">
      <alignment horizontal="center" vertical="center"/>
    </xf>
    <xf numFmtId="0" fontId="16" fillId="4" borderId="8" xfId="0" applyFont="1" applyFill="1" applyBorder="1" applyAlignment="1">
      <alignment horizontal="center" vertical="center"/>
    </xf>
    <xf numFmtId="4" fontId="8" fillId="4" borderId="7" xfId="0" applyNumberFormat="1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4" fontId="8" fillId="6" borderId="14" xfId="0" applyNumberFormat="1" applyFont="1" applyFill="1" applyBorder="1" applyAlignment="1">
      <alignment horizontal="center" vertical="center" wrapText="1"/>
    </xf>
    <xf numFmtId="4" fontId="8" fillId="6" borderId="1" xfId="0" applyNumberFormat="1" applyFont="1" applyFill="1" applyBorder="1" applyAlignment="1">
      <alignment horizontal="center" vertical="center" wrapText="1"/>
    </xf>
    <xf numFmtId="4" fontId="8" fillId="6" borderId="15" xfId="0" applyNumberFormat="1" applyFont="1" applyFill="1" applyBorder="1" applyAlignment="1">
      <alignment horizontal="center" vertical="center" wrapText="1"/>
    </xf>
    <xf numFmtId="0" fontId="16" fillId="6" borderId="2" xfId="0" applyFont="1" applyFill="1" applyBorder="1" applyAlignment="1">
      <alignment horizontal="center" vertical="center"/>
    </xf>
    <xf numFmtId="0" fontId="16" fillId="6" borderId="8" xfId="0" applyFont="1" applyFill="1" applyBorder="1" applyAlignment="1">
      <alignment horizontal="center" vertical="center"/>
    </xf>
    <xf numFmtId="0" fontId="0" fillId="6" borderId="10" xfId="0" applyFill="1" applyBorder="1" applyAlignment="1">
      <alignment horizontal="center" vertical="center" wrapText="1"/>
    </xf>
    <xf numFmtId="0" fontId="0" fillId="6" borderId="11" xfId="0" applyFill="1" applyBorder="1" applyAlignment="1">
      <alignment horizontal="center" vertical="center" wrapText="1"/>
    </xf>
    <xf numFmtId="0" fontId="0" fillId="6" borderId="14" xfId="0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0" fontId="0" fillId="6" borderId="15" xfId="0" applyFill="1" applyBorder="1" applyAlignment="1">
      <alignment horizontal="center" vertical="center" wrapText="1"/>
    </xf>
    <xf numFmtId="4" fontId="0" fillId="6" borderId="3" xfId="0" applyNumberFormat="1" applyFill="1" applyBorder="1" applyAlignment="1">
      <alignment horizontal="center" vertical="center" wrapText="1"/>
    </xf>
    <xf numFmtId="4" fontId="0" fillId="6" borderId="10" xfId="0" applyNumberFormat="1" applyFill="1" applyBorder="1" applyAlignment="1">
      <alignment horizontal="center" vertical="center" wrapText="1"/>
    </xf>
    <xf numFmtId="4" fontId="0" fillId="6" borderId="11" xfId="0" applyNumberFormat="1" applyFill="1" applyBorder="1" applyAlignment="1">
      <alignment horizontal="center" vertical="center" wrapText="1"/>
    </xf>
    <xf numFmtId="4" fontId="0" fillId="6" borderId="7" xfId="0" applyNumberForma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left" vertical="center" wrapText="1"/>
    </xf>
    <xf numFmtId="0" fontId="8" fillId="4" borderId="10" xfId="0" applyFont="1" applyFill="1" applyBorder="1" applyAlignment="1">
      <alignment horizontal="left" vertical="center" wrapText="1"/>
    </xf>
    <xf numFmtId="0" fontId="8" fillId="4" borderId="11" xfId="0" applyFont="1" applyFill="1" applyBorder="1" applyAlignment="1">
      <alignment horizontal="left" vertical="center" wrapText="1"/>
    </xf>
    <xf numFmtId="0" fontId="8" fillId="4" borderId="12" xfId="0" applyFont="1" applyFill="1" applyBorder="1" applyAlignment="1">
      <alignment horizontal="left" vertical="center" wrapText="1"/>
    </xf>
    <xf numFmtId="0" fontId="8" fillId="4" borderId="0" xfId="0" applyFont="1" applyFill="1" applyBorder="1" applyAlignment="1">
      <alignment horizontal="left" vertical="center" wrapText="1"/>
    </xf>
    <xf numFmtId="0" fontId="8" fillId="4" borderId="13" xfId="0" applyFont="1" applyFill="1" applyBorder="1" applyAlignment="1">
      <alignment horizontal="left" vertical="center" wrapText="1"/>
    </xf>
    <xf numFmtId="0" fontId="8" fillId="4" borderId="14" xfId="0" applyFont="1" applyFill="1" applyBorder="1" applyAlignment="1">
      <alignment horizontal="left" vertical="center" wrapText="1"/>
    </xf>
    <xf numFmtId="0" fontId="8" fillId="4" borderId="1" xfId="0" applyFont="1" applyFill="1" applyBorder="1" applyAlignment="1">
      <alignment horizontal="left" vertical="center" wrapText="1"/>
    </xf>
    <xf numFmtId="0" fontId="8" fillId="4" borderId="15" xfId="0" applyFont="1" applyFill="1" applyBorder="1" applyAlignment="1">
      <alignment horizontal="left" vertical="center" wrapText="1"/>
    </xf>
    <xf numFmtId="0" fontId="18" fillId="8" borderId="9" xfId="0" applyFont="1" applyFill="1" applyBorder="1" applyAlignment="1" applyProtection="1">
      <alignment horizontal="right"/>
      <protection locked="0"/>
    </xf>
    <xf numFmtId="0" fontId="18" fillId="8" borderId="8" xfId="0" applyFont="1" applyFill="1" applyBorder="1" applyAlignment="1" applyProtection="1">
      <alignment horizontal="right"/>
      <protection locked="0"/>
    </xf>
    <xf numFmtId="0" fontId="16" fillId="4" borderId="9" xfId="0" applyFont="1" applyFill="1" applyBorder="1" applyAlignment="1">
      <alignment horizontal="center" vertical="center"/>
    </xf>
    <xf numFmtId="2" fontId="4" fillId="4" borderId="9" xfId="0" applyNumberFormat="1" applyFont="1" applyFill="1" applyBorder="1" applyAlignment="1">
      <alignment horizontal="center" vertical="center"/>
    </xf>
    <xf numFmtId="43" fontId="13" fillId="8" borderId="7" xfId="1" applyNumberFormat="1" applyFont="1" applyFill="1" applyBorder="1" applyAlignment="1" applyProtection="1">
      <alignment horizontal="right" vertical="center" wrapText="1"/>
      <protection locked="0"/>
    </xf>
    <xf numFmtId="0" fontId="0" fillId="4" borderId="7" xfId="0" applyFont="1" applyFill="1" applyBorder="1" applyAlignment="1">
      <alignment horizontal="center" vertical="center" wrapText="1"/>
    </xf>
    <xf numFmtId="9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0" fontId="20" fillId="6" borderId="7" xfId="0" applyFont="1" applyFill="1" applyBorder="1" applyAlignment="1">
      <alignment horizontal="center" vertical="center" wrapText="1"/>
    </xf>
    <xf numFmtId="0" fontId="0" fillId="4" borderId="14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0" fillId="4" borderId="15" xfId="0" applyFill="1" applyBorder="1" applyAlignment="1">
      <alignment horizontal="center" vertical="center" wrapText="1"/>
    </xf>
    <xf numFmtId="0" fontId="0" fillId="4" borderId="7" xfId="0" applyFill="1" applyBorder="1" applyAlignment="1">
      <alignment horizontal="center" vertical="center" wrapText="1"/>
    </xf>
    <xf numFmtId="0" fontId="0" fillId="6" borderId="12" xfId="0" applyFill="1" applyBorder="1" applyAlignment="1">
      <alignment horizontal="center" vertical="center" wrapText="1"/>
    </xf>
    <xf numFmtId="0" fontId="0" fillId="6" borderId="0" xfId="0" applyFill="1" applyBorder="1" applyAlignment="1">
      <alignment horizontal="center" vertical="center" wrapText="1"/>
    </xf>
    <xf numFmtId="0" fontId="0" fillId="6" borderId="13" xfId="0" applyFill="1" applyBorder="1" applyAlignment="1">
      <alignment horizontal="center" vertical="center" wrapText="1"/>
    </xf>
    <xf numFmtId="4" fontId="8" fillId="4" borderId="3" xfId="0" applyNumberFormat="1" applyFont="1" applyFill="1" applyBorder="1" applyAlignment="1">
      <alignment horizontal="center" vertical="center" wrapText="1"/>
    </xf>
    <xf numFmtId="4" fontId="8" fillId="4" borderId="10" xfId="0" applyNumberFormat="1" applyFont="1" applyFill="1" applyBorder="1" applyAlignment="1">
      <alignment horizontal="center" vertical="center" wrapText="1"/>
    </xf>
    <xf numFmtId="4" fontId="8" fillId="4" borderId="11" xfId="0" applyNumberFormat="1" applyFont="1" applyFill="1" applyBorder="1" applyAlignment="1">
      <alignment horizontal="center" vertical="center" wrapText="1"/>
    </xf>
    <xf numFmtId="4" fontId="8" fillId="4" borderId="14" xfId="0" applyNumberFormat="1" applyFont="1" applyFill="1" applyBorder="1" applyAlignment="1">
      <alignment horizontal="center" vertical="center" wrapText="1"/>
    </xf>
    <xf numFmtId="4" fontId="8" fillId="4" borderId="1" xfId="0" applyNumberFormat="1" applyFont="1" applyFill="1" applyBorder="1" applyAlignment="1">
      <alignment horizontal="center" vertical="center" wrapText="1"/>
    </xf>
    <xf numFmtId="4" fontId="8" fillId="4" borderId="15" xfId="0" applyNumberFormat="1" applyFont="1" applyFill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6" fillId="6" borderId="2" xfId="0" applyNumberFormat="1" applyFont="1" applyFill="1" applyBorder="1" applyAlignment="1">
      <alignment horizontal="center" vertical="center"/>
    </xf>
    <xf numFmtId="0" fontId="16" fillId="6" borderId="8" xfId="0" applyNumberFormat="1" applyFont="1" applyFill="1" applyBorder="1" applyAlignment="1">
      <alignment horizontal="center" vertical="center"/>
    </xf>
    <xf numFmtId="0" fontId="16" fillId="4" borderId="2" xfId="0" applyNumberFormat="1" applyFont="1" applyFill="1" applyBorder="1" applyAlignment="1">
      <alignment horizontal="center" vertical="center"/>
    </xf>
    <xf numFmtId="0" fontId="16" fillId="4" borderId="8" xfId="0" applyNumberFormat="1" applyFont="1" applyFill="1" applyBorder="1" applyAlignment="1">
      <alignment horizontal="center" vertical="center"/>
    </xf>
    <xf numFmtId="0" fontId="8" fillId="6" borderId="2" xfId="0" applyNumberFormat="1" applyFont="1" applyFill="1" applyBorder="1" applyAlignment="1">
      <alignment horizontal="center" vertical="center" wrapText="1"/>
    </xf>
    <xf numFmtId="0" fontId="8" fillId="6" borderId="8" xfId="0" applyNumberFormat="1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left" vertical="center"/>
    </xf>
    <xf numFmtId="0" fontId="11" fillId="3" borderId="5" xfId="0" applyFont="1" applyFill="1" applyBorder="1" applyAlignment="1">
      <alignment horizontal="left" vertical="center"/>
    </xf>
    <xf numFmtId="0" fontId="11" fillId="3" borderId="6" xfId="0" applyFont="1" applyFill="1" applyBorder="1" applyAlignment="1">
      <alignment horizontal="left" vertical="center"/>
    </xf>
    <xf numFmtId="164" fontId="14" fillId="6" borderId="2" xfId="0" applyNumberFormat="1" applyFont="1" applyFill="1" applyBorder="1" applyAlignment="1">
      <alignment horizontal="center" vertical="center"/>
    </xf>
    <xf numFmtId="164" fontId="14" fillId="6" borderId="9" xfId="0" applyNumberFormat="1" applyFont="1" applyFill="1" applyBorder="1" applyAlignment="1">
      <alignment horizontal="center" vertical="center"/>
    </xf>
    <xf numFmtId="164" fontId="14" fillId="6" borderId="8" xfId="0" applyNumberFormat="1" applyFont="1" applyFill="1" applyBorder="1" applyAlignment="1">
      <alignment horizontal="center" vertical="center"/>
    </xf>
    <xf numFmtId="0" fontId="16" fillId="4" borderId="9" xfId="0" applyNumberFormat="1" applyFont="1" applyFill="1" applyBorder="1" applyAlignment="1">
      <alignment horizontal="center" vertical="center"/>
    </xf>
    <xf numFmtId="43" fontId="13" fillId="8" borderId="9" xfId="1" applyNumberFormat="1" applyFont="1" applyFill="1" applyBorder="1" applyAlignment="1" applyProtection="1">
      <alignment horizontal="right" vertical="center" wrapText="1"/>
      <protection locked="0"/>
    </xf>
    <xf numFmtId="0" fontId="19" fillId="6" borderId="2" xfId="0" applyFont="1" applyFill="1" applyBorder="1" applyAlignment="1">
      <alignment horizontal="center" vertical="center"/>
    </xf>
    <xf numFmtId="0" fontId="19" fillId="6" borderId="8" xfId="0" applyFont="1" applyFill="1" applyBorder="1" applyAlignment="1">
      <alignment horizontal="center" vertical="center"/>
    </xf>
    <xf numFmtId="0" fontId="19" fillId="6" borderId="2" xfId="0" applyNumberFormat="1" applyFont="1" applyFill="1" applyBorder="1" applyAlignment="1">
      <alignment horizontal="center" vertical="center"/>
    </xf>
    <xf numFmtId="0" fontId="19" fillId="6" borderId="8" xfId="0" applyNumberFormat="1" applyFont="1" applyFill="1" applyBorder="1" applyAlignment="1">
      <alignment horizontal="center" vertical="center"/>
    </xf>
    <xf numFmtId="9" fontId="2" fillId="0" borderId="0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164" fontId="14" fillId="6" borderId="7" xfId="0" applyNumberFormat="1" applyFont="1" applyFill="1" applyBorder="1" applyAlignment="1">
      <alignment vertical="center"/>
    </xf>
    <xf numFmtId="0" fontId="19" fillId="4" borderId="2" xfId="0" applyNumberFormat="1" applyFont="1" applyFill="1" applyBorder="1" applyAlignment="1">
      <alignment horizontal="center" vertical="center"/>
    </xf>
    <xf numFmtId="0" fontId="19" fillId="4" borderId="8" xfId="0" applyNumberFormat="1" applyFont="1" applyFill="1" applyBorder="1" applyAlignment="1">
      <alignment horizontal="center" vertical="center"/>
    </xf>
    <xf numFmtId="0" fontId="19" fillId="4" borderId="2" xfId="0" applyFont="1" applyFill="1" applyBorder="1" applyAlignment="1">
      <alignment horizontal="center" vertical="center"/>
    </xf>
    <xf numFmtId="0" fontId="19" fillId="4" borderId="8" xfId="0" applyFont="1" applyFill="1" applyBorder="1" applyAlignment="1">
      <alignment horizontal="center" vertical="center"/>
    </xf>
    <xf numFmtId="0" fontId="8" fillId="6" borderId="2" xfId="0" applyNumberFormat="1" applyFont="1" applyFill="1" applyBorder="1" applyAlignment="1">
      <alignment horizontal="center" vertical="center"/>
    </xf>
    <xf numFmtId="0" fontId="8" fillId="6" borderId="8" xfId="0" applyNumberFormat="1" applyFont="1" applyFill="1" applyBorder="1" applyAlignment="1">
      <alignment horizontal="center" vertical="center"/>
    </xf>
    <xf numFmtId="0" fontId="8" fillId="4" borderId="2" xfId="0" applyNumberFormat="1" applyFont="1" applyFill="1" applyBorder="1" applyAlignment="1">
      <alignment horizontal="center" vertical="center"/>
    </xf>
    <xf numFmtId="0" fontId="8" fillId="4" borderId="8" xfId="0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 vertical="center" wrapText="1"/>
    </xf>
    <xf numFmtId="0" fontId="5" fillId="0" borderId="0" xfId="2" applyBorder="1" applyAlignment="1" applyProtection="1">
      <alignment horizontal="left" vertical="center" wrapText="1"/>
    </xf>
    <xf numFmtId="0" fontId="21" fillId="0" borderId="0" xfId="2" applyFont="1" applyBorder="1" applyAlignment="1" applyProtection="1">
      <alignment horizontal="left" vertical="center" wrapText="1"/>
    </xf>
    <xf numFmtId="0" fontId="22" fillId="8" borderId="2" xfId="0" applyFont="1" applyFill="1" applyBorder="1" applyAlignment="1">
      <alignment horizontal="center" vertical="center" wrapText="1"/>
    </xf>
    <xf numFmtId="0" fontId="22" fillId="8" borderId="9" xfId="0" applyFont="1" applyFill="1" applyBorder="1" applyAlignment="1">
      <alignment horizontal="center" vertical="center" wrapText="1"/>
    </xf>
    <xf numFmtId="0" fontId="23" fillId="8" borderId="2" xfId="0" applyNumberFormat="1" applyFont="1" applyFill="1" applyBorder="1" applyAlignment="1">
      <alignment horizontal="center" vertical="center" wrapText="1"/>
    </xf>
    <xf numFmtId="0" fontId="23" fillId="8" borderId="8" xfId="0" applyNumberFormat="1" applyFont="1" applyFill="1" applyBorder="1" applyAlignment="1">
      <alignment horizontal="center" vertical="center" wrapText="1"/>
    </xf>
    <xf numFmtId="0" fontId="4" fillId="8" borderId="2" xfId="0" applyFont="1" applyFill="1" applyBorder="1" applyAlignment="1">
      <alignment horizontal="center" vertical="center" wrapText="1"/>
    </xf>
    <xf numFmtId="0" fontId="4" fillId="8" borderId="9" xfId="0" applyFont="1" applyFill="1" applyBorder="1" applyAlignment="1">
      <alignment horizontal="center" vertical="center" wrapText="1"/>
    </xf>
    <xf numFmtId="0" fontId="8" fillId="6" borderId="9" xfId="0" applyNumberFormat="1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</cellXfs>
  <cellStyles count="3">
    <cellStyle name="Гиперссылка" xfId="2" builtinId="8"/>
    <cellStyle name="Обычный" xfId="0" builtinId="0"/>
    <cellStyle name="Финансовый" xfId="1" builtinId="3"/>
  </cellStyles>
  <dxfs count="0"/>
  <tableStyles count="0" defaultTableStyle="TableStyleMedium9" defaultPivotStyle="PivotStyleLight16"/>
  <colors>
    <mruColors>
      <color rgb="FF0000FF"/>
      <color rgb="FFFCEC0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wmf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13" Type="http://schemas.openxmlformats.org/officeDocument/2006/relationships/image" Target="../media/image19.png"/><Relationship Id="rId18" Type="http://schemas.openxmlformats.org/officeDocument/2006/relationships/image" Target="../media/image23.png"/><Relationship Id="rId26" Type="http://schemas.openxmlformats.org/officeDocument/2006/relationships/image" Target="../media/image31.jpeg"/><Relationship Id="rId39" Type="http://schemas.openxmlformats.org/officeDocument/2006/relationships/image" Target="../media/image44.jpeg"/><Relationship Id="rId3" Type="http://schemas.openxmlformats.org/officeDocument/2006/relationships/image" Target="../media/image9.png"/><Relationship Id="rId21" Type="http://schemas.openxmlformats.org/officeDocument/2006/relationships/image" Target="../media/image26.jpeg"/><Relationship Id="rId34" Type="http://schemas.openxmlformats.org/officeDocument/2006/relationships/image" Target="../media/image39.png"/><Relationship Id="rId42" Type="http://schemas.openxmlformats.org/officeDocument/2006/relationships/image" Target="../media/image45.png"/><Relationship Id="rId7" Type="http://schemas.openxmlformats.org/officeDocument/2006/relationships/image" Target="../media/image13.png"/><Relationship Id="rId12" Type="http://schemas.openxmlformats.org/officeDocument/2006/relationships/image" Target="../media/image18.png"/><Relationship Id="rId17" Type="http://schemas.openxmlformats.org/officeDocument/2006/relationships/image" Target="../media/image4.png"/><Relationship Id="rId25" Type="http://schemas.openxmlformats.org/officeDocument/2006/relationships/image" Target="../media/image30.jpeg"/><Relationship Id="rId33" Type="http://schemas.openxmlformats.org/officeDocument/2006/relationships/image" Target="../media/image38.png"/><Relationship Id="rId38" Type="http://schemas.openxmlformats.org/officeDocument/2006/relationships/image" Target="../media/image43.png"/><Relationship Id="rId2" Type="http://schemas.openxmlformats.org/officeDocument/2006/relationships/image" Target="../media/image1.wmf"/><Relationship Id="rId16" Type="http://schemas.openxmlformats.org/officeDocument/2006/relationships/image" Target="../media/image22.png"/><Relationship Id="rId20" Type="http://schemas.openxmlformats.org/officeDocument/2006/relationships/image" Target="../media/image25.jpeg"/><Relationship Id="rId29" Type="http://schemas.openxmlformats.org/officeDocument/2006/relationships/image" Target="../media/image34.png"/><Relationship Id="rId41" Type="http://schemas.openxmlformats.org/officeDocument/2006/relationships/image" Target="../media/image6.png"/><Relationship Id="rId1" Type="http://schemas.openxmlformats.org/officeDocument/2006/relationships/image" Target="../media/image8.png"/><Relationship Id="rId6" Type="http://schemas.openxmlformats.org/officeDocument/2006/relationships/image" Target="../media/image12.png"/><Relationship Id="rId11" Type="http://schemas.openxmlformats.org/officeDocument/2006/relationships/image" Target="../media/image17.png"/><Relationship Id="rId24" Type="http://schemas.openxmlformats.org/officeDocument/2006/relationships/image" Target="../media/image29.jpeg"/><Relationship Id="rId32" Type="http://schemas.openxmlformats.org/officeDocument/2006/relationships/image" Target="../media/image37.png"/><Relationship Id="rId37" Type="http://schemas.openxmlformats.org/officeDocument/2006/relationships/image" Target="../media/image42.jpeg"/><Relationship Id="rId40" Type="http://schemas.openxmlformats.org/officeDocument/2006/relationships/image" Target="../media/image5.jpeg"/><Relationship Id="rId45" Type="http://schemas.openxmlformats.org/officeDocument/2006/relationships/image" Target="../media/image47.png"/><Relationship Id="rId5" Type="http://schemas.openxmlformats.org/officeDocument/2006/relationships/image" Target="../media/image11.png"/><Relationship Id="rId15" Type="http://schemas.openxmlformats.org/officeDocument/2006/relationships/image" Target="../media/image21.png"/><Relationship Id="rId23" Type="http://schemas.openxmlformats.org/officeDocument/2006/relationships/image" Target="../media/image28.jpeg"/><Relationship Id="rId28" Type="http://schemas.openxmlformats.org/officeDocument/2006/relationships/image" Target="../media/image33.png"/><Relationship Id="rId36" Type="http://schemas.openxmlformats.org/officeDocument/2006/relationships/image" Target="../media/image41.jpeg"/><Relationship Id="rId10" Type="http://schemas.openxmlformats.org/officeDocument/2006/relationships/image" Target="../media/image16.png"/><Relationship Id="rId19" Type="http://schemas.openxmlformats.org/officeDocument/2006/relationships/image" Target="../media/image24.png"/><Relationship Id="rId31" Type="http://schemas.openxmlformats.org/officeDocument/2006/relationships/image" Target="../media/image36.png"/><Relationship Id="rId44" Type="http://schemas.openxmlformats.org/officeDocument/2006/relationships/image" Target="../media/image46.png"/><Relationship Id="rId4" Type="http://schemas.openxmlformats.org/officeDocument/2006/relationships/image" Target="../media/image10.png"/><Relationship Id="rId9" Type="http://schemas.openxmlformats.org/officeDocument/2006/relationships/image" Target="../media/image15.jpeg"/><Relationship Id="rId14" Type="http://schemas.openxmlformats.org/officeDocument/2006/relationships/image" Target="../media/image20.png"/><Relationship Id="rId22" Type="http://schemas.openxmlformats.org/officeDocument/2006/relationships/image" Target="../media/image27.jpeg"/><Relationship Id="rId27" Type="http://schemas.openxmlformats.org/officeDocument/2006/relationships/image" Target="../media/image32.jpeg"/><Relationship Id="rId30" Type="http://schemas.openxmlformats.org/officeDocument/2006/relationships/image" Target="../media/image35.png"/><Relationship Id="rId35" Type="http://schemas.openxmlformats.org/officeDocument/2006/relationships/image" Target="../media/image40.png"/><Relationship Id="rId43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5950323</xdr:colOff>
      <xdr:row>83</xdr:row>
      <xdr:rowOff>67235</xdr:rowOff>
    </xdr:from>
    <xdr:to>
      <xdr:col>2</xdr:col>
      <xdr:colOff>0</xdr:colOff>
      <xdr:row>84</xdr:row>
      <xdr:rowOff>340483</xdr:rowOff>
    </xdr:to>
    <xdr:pic>
      <xdr:nvPicPr>
        <xdr:cNvPr id="11" name="Picture 23" descr="new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12023" y="36795635"/>
          <a:ext cx="6500" cy="631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5987143</xdr:colOff>
      <xdr:row>83</xdr:row>
      <xdr:rowOff>68036</xdr:rowOff>
    </xdr:from>
    <xdr:to>
      <xdr:col>2</xdr:col>
      <xdr:colOff>0</xdr:colOff>
      <xdr:row>84</xdr:row>
      <xdr:rowOff>214842</xdr:rowOff>
    </xdr:to>
    <xdr:pic>
      <xdr:nvPicPr>
        <xdr:cNvPr id="12" name="Picture 23" descr="new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10743" y="36796436"/>
          <a:ext cx="7291" cy="5050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3488530</xdr:colOff>
      <xdr:row>63</xdr:row>
      <xdr:rowOff>23813</xdr:rowOff>
    </xdr:from>
    <xdr:to>
      <xdr:col>1</xdr:col>
      <xdr:colOff>4017723</xdr:colOff>
      <xdr:row>64</xdr:row>
      <xdr:rowOff>48630</xdr:rowOff>
    </xdr:to>
    <xdr:pic>
      <xdr:nvPicPr>
        <xdr:cNvPr id="20" name="Рисунок 19" descr="значок Хит Продаж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750468" y="33147001"/>
          <a:ext cx="529193" cy="429630"/>
        </a:xfrm>
        <a:prstGeom prst="rect">
          <a:avLst/>
        </a:prstGeom>
      </xdr:spPr>
    </xdr:pic>
    <xdr:clientData/>
  </xdr:twoCellAnchor>
  <xdr:twoCellAnchor editAs="oneCell">
    <xdr:from>
      <xdr:col>1</xdr:col>
      <xdr:colOff>3500437</xdr:colOff>
      <xdr:row>58</xdr:row>
      <xdr:rowOff>35718</xdr:rowOff>
    </xdr:from>
    <xdr:to>
      <xdr:col>1</xdr:col>
      <xdr:colOff>4041537</xdr:colOff>
      <xdr:row>58</xdr:row>
      <xdr:rowOff>516695</xdr:rowOff>
    </xdr:to>
    <xdr:pic>
      <xdr:nvPicPr>
        <xdr:cNvPr id="21" name="Рисунок 20" descr="значок Хит Продаж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762375" y="30551437"/>
          <a:ext cx="541100" cy="482678"/>
        </a:xfrm>
        <a:prstGeom prst="rect">
          <a:avLst/>
        </a:prstGeom>
      </xdr:spPr>
    </xdr:pic>
    <xdr:clientData/>
  </xdr:twoCellAnchor>
  <xdr:twoCellAnchor editAs="oneCell">
    <xdr:from>
      <xdr:col>1</xdr:col>
      <xdr:colOff>3488532</xdr:colOff>
      <xdr:row>10</xdr:row>
      <xdr:rowOff>47624</xdr:rowOff>
    </xdr:from>
    <xdr:to>
      <xdr:col>1</xdr:col>
      <xdr:colOff>4017725</xdr:colOff>
      <xdr:row>11</xdr:row>
      <xdr:rowOff>47624</xdr:rowOff>
    </xdr:to>
    <xdr:pic>
      <xdr:nvPicPr>
        <xdr:cNvPr id="22" name="Рисунок 21" descr="значок Хит Продаж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50470" y="4214812"/>
          <a:ext cx="529193" cy="464343"/>
        </a:xfrm>
        <a:prstGeom prst="rect">
          <a:avLst/>
        </a:prstGeom>
      </xdr:spPr>
    </xdr:pic>
    <xdr:clientData/>
  </xdr:twoCellAnchor>
  <xdr:twoCellAnchor editAs="oneCell">
    <xdr:from>
      <xdr:col>1</xdr:col>
      <xdr:colOff>3476625</xdr:colOff>
      <xdr:row>98</xdr:row>
      <xdr:rowOff>35719</xdr:rowOff>
    </xdr:from>
    <xdr:to>
      <xdr:col>1</xdr:col>
      <xdr:colOff>4005818</xdr:colOff>
      <xdr:row>99</xdr:row>
      <xdr:rowOff>108163</xdr:rowOff>
    </xdr:to>
    <xdr:pic>
      <xdr:nvPicPr>
        <xdr:cNvPr id="23" name="Рисунок 22" descr="значок Хит Продаж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738563" y="44517469"/>
          <a:ext cx="529193" cy="429630"/>
        </a:xfrm>
        <a:prstGeom prst="rect">
          <a:avLst/>
        </a:prstGeom>
      </xdr:spPr>
    </xdr:pic>
    <xdr:clientData/>
  </xdr:twoCellAnchor>
  <xdr:twoCellAnchor editAs="oneCell">
    <xdr:from>
      <xdr:col>1</xdr:col>
      <xdr:colOff>3469821</xdr:colOff>
      <xdr:row>105</xdr:row>
      <xdr:rowOff>27214</xdr:rowOff>
    </xdr:from>
    <xdr:to>
      <xdr:col>1</xdr:col>
      <xdr:colOff>3999014</xdr:colOff>
      <xdr:row>106</xdr:row>
      <xdr:rowOff>72443</xdr:rowOff>
    </xdr:to>
    <xdr:pic>
      <xdr:nvPicPr>
        <xdr:cNvPr id="17" name="Рисунок 16" descr="значок Хит Продаж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741964" y="51176464"/>
          <a:ext cx="529193" cy="439836"/>
        </a:xfrm>
        <a:prstGeom prst="rect">
          <a:avLst/>
        </a:prstGeom>
      </xdr:spPr>
    </xdr:pic>
    <xdr:clientData/>
  </xdr:twoCellAnchor>
  <xdr:twoCellAnchor editAs="oneCell">
    <xdr:from>
      <xdr:col>1</xdr:col>
      <xdr:colOff>6021915</xdr:colOff>
      <xdr:row>86</xdr:row>
      <xdr:rowOff>31751</xdr:rowOff>
    </xdr:from>
    <xdr:to>
      <xdr:col>2</xdr:col>
      <xdr:colOff>1509</xdr:colOff>
      <xdr:row>87</xdr:row>
      <xdr:rowOff>891721</xdr:rowOff>
    </xdr:to>
    <xdr:pic>
      <xdr:nvPicPr>
        <xdr:cNvPr id="24" name="Picture 23" descr="new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88640" y="34921826"/>
          <a:ext cx="603403" cy="5646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3497035</xdr:colOff>
      <xdr:row>36</xdr:row>
      <xdr:rowOff>27215</xdr:rowOff>
    </xdr:from>
    <xdr:to>
      <xdr:col>1</xdr:col>
      <xdr:colOff>4013241</xdr:colOff>
      <xdr:row>36</xdr:row>
      <xdr:rowOff>488783</xdr:rowOff>
    </xdr:to>
    <xdr:pic>
      <xdr:nvPicPr>
        <xdr:cNvPr id="25" name="Picture 23" descr="new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69178" y="17498786"/>
          <a:ext cx="516206" cy="4615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3469822</xdr:colOff>
      <xdr:row>81</xdr:row>
      <xdr:rowOff>13607</xdr:rowOff>
    </xdr:from>
    <xdr:to>
      <xdr:col>1</xdr:col>
      <xdr:colOff>3986028</xdr:colOff>
      <xdr:row>82</xdr:row>
      <xdr:rowOff>53354</xdr:rowOff>
    </xdr:to>
    <xdr:pic>
      <xdr:nvPicPr>
        <xdr:cNvPr id="26" name="Picture 23" descr="new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41965" y="42114107"/>
          <a:ext cx="516206" cy="4615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3483429</xdr:colOff>
      <xdr:row>86</xdr:row>
      <xdr:rowOff>68035</xdr:rowOff>
    </xdr:from>
    <xdr:to>
      <xdr:col>1</xdr:col>
      <xdr:colOff>3999635</xdr:colOff>
      <xdr:row>87</xdr:row>
      <xdr:rowOff>39747</xdr:rowOff>
    </xdr:to>
    <xdr:pic>
      <xdr:nvPicPr>
        <xdr:cNvPr id="27" name="Picture 23" descr="new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55572" y="46604464"/>
          <a:ext cx="516206" cy="4615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3497036</xdr:colOff>
      <xdr:row>112</xdr:row>
      <xdr:rowOff>27215</xdr:rowOff>
    </xdr:from>
    <xdr:to>
      <xdr:col>1</xdr:col>
      <xdr:colOff>4013242</xdr:colOff>
      <xdr:row>113</xdr:row>
      <xdr:rowOff>12533</xdr:rowOff>
    </xdr:to>
    <xdr:pic>
      <xdr:nvPicPr>
        <xdr:cNvPr id="28" name="Picture 23" descr="new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69179" y="65327894"/>
          <a:ext cx="516206" cy="4615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3510643</xdr:colOff>
      <xdr:row>68</xdr:row>
      <xdr:rowOff>40820</xdr:rowOff>
    </xdr:from>
    <xdr:to>
      <xdr:col>1</xdr:col>
      <xdr:colOff>4026849</xdr:colOff>
      <xdr:row>69</xdr:row>
      <xdr:rowOff>66960</xdr:rowOff>
    </xdr:to>
    <xdr:pic>
      <xdr:nvPicPr>
        <xdr:cNvPr id="18" name="Picture 23" descr="new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82786" y="36004499"/>
          <a:ext cx="516206" cy="461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27214</xdr:colOff>
      <xdr:row>0</xdr:row>
      <xdr:rowOff>54429</xdr:rowOff>
    </xdr:from>
    <xdr:to>
      <xdr:col>17</xdr:col>
      <xdr:colOff>1660072</xdr:colOff>
      <xdr:row>5</xdr:row>
      <xdr:rowOff>135271</xdr:rowOff>
    </xdr:to>
    <xdr:pic>
      <xdr:nvPicPr>
        <xdr:cNvPr id="30" name="Рисунок 29" descr="шапка для прайса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7214" y="54429"/>
          <a:ext cx="13076465" cy="1400735"/>
        </a:xfrm>
        <a:prstGeom prst="rect">
          <a:avLst/>
        </a:prstGeom>
      </xdr:spPr>
    </xdr:pic>
    <xdr:clientData/>
  </xdr:twoCellAnchor>
  <xdr:twoCellAnchor editAs="oneCell">
    <xdr:from>
      <xdr:col>14</xdr:col>
      <xdr:colOff>571500</xdr:colOff>
      <xdr:row>0</xdr:row>
      <xdr:rowOff>149679</xdr:rowOff>
    </xdr:from>
    <xdr:to>
      <xdr:col>17</xdr:col>
      <xdr:colOff>1475996</xdr:colOff>
      <xdr:row>3</xdr:row>
      <xdr:rowOff>135475</xdr:rowOff>
    </xdr:to>
    <xdr:pic>
      <xdr:nvPicPr>
        <xdr:cNvPr id="31" name="Рисунок 6" descr="печать на прайс.gif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001250" y="149679"/>
          <a:ext cx="2850317" cy="6525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3510643</xdr:colOff>
      <xdr:row>107</xdr:row>
      <xdr:rowOff>40822</xdr:rowOff>
    </xdr:from>
    <xdr:to>
      <xdr:col>1</xdr:col>
      <xdr:colOff>4026849</xdr:colOff>
      <xdr:row>108</xdr:row>
      <xdr:rowOff>39747</xdr:rowOff>
    </xdr:to>
    <xdr:pic>
      <xdr:nvPicPr>
        <xdr:cNvPr id="29" name="Picture 23" descr="new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82786" y="64715572"/>
          <a:ext cx="516206" cy="4615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3497035</xdr:colOff>
      <xdr:row>107</xdr:row>
      <xdr:rowOff>54429</xdr:rowOff>
    </xdr:from>
    <xdr:to>
      <xdr:col>1</xdr:col>
      <xdr:colOff>4013241</xdr:colOff>
      <xdr:row>108</xdr:row>
      <xdr:rowOff>80569</xdr:rowOff>
    </xdr:to>
    <xdr:pic>
      <xdr:nvPicPr>
        <xdr:cNvPr id="19" name="Picture 23" descr="new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63735" y="65176854"/>
          <a:ext cx="516206" cy="464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244929</xdr:colOff>
      <xdr:row>130</xdr:row>
      <xdr:rowOff>81643</xdr:rowOff>
    </xdr:from>
    <xdr:to>
      <xdr:col>17</xdr:col>
      <xdr:colOff>1654469</xdr:colOff>
      <xdr:row>134</xdr:row>
      <xdr:rowOff>167707</xdr:rowOff>
    </xdr:to>
    <xdr:pic>
      <xdr:nvPicPr>
        <xdr:cNvPr id="3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150429" y="82554536"/>
          <a:ext cx="6947647" cy="807242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3549909</xdr:colOff>
      <xdr:row>9</xdr:row>
      <xdr:rowOff>28388</xdr:rowOff>
    </xdr:from>
    <xdr:to>
      <xdr:col>1</xdr:col>
      <xdr:colOff>3551452</xdr:colOff>
      <xdr:row>9</xdr:row>
      <xdr:rowOff>469070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16634" y="3343088"/>
          <a:ext cx="1543" cy="44068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3533512</xdr:colOff>
      <xdr:row>94</xdr:row>
      <xdr:rowOff>50582</xdr:rowOff>
    </xdr:from>
    <xdr:to>
      <xdr:col>1</xdr:col>
      <xdr:colOff>3533775</xdr:colOff>
      <xdr:row>94</xdr:row>
      <xdr:rowOff>464643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00237" y="37769582"/>
          <a:ext cx="263" cy="41406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3500437</xdr:colOff>
      <xdr:row>85</xdr:row>
      <xdr:rowOff>6086</xdr:rowOff>
    </xdr:from>
    <xdr:to>
      <xdr:col>1</xdr:col>
      <xdr:colOff>3508106</xdr:colOff>
      <xdr:row>86</xdr:row>
      <xdr:rowOff>8214</xdr:rowOff>
    </xdr:to>
    <xdr:pic>
      <xdr:nvPicPr>
        <xdr:cNvPr id="5" name="Picture 23" descr="new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67162" y="33438836"/>
          <a:ext cx="7669" cy="461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81244</xdr:colOff>
      <xdr:row>24</xdr:row>
      <xdr:rowOff>33058</xdr:rowOff>
    </xdr:from>
    <xdr:to>
      <xdr:col>2</xdr:col>
      <xdr:colOff>938494</xdr:colOff>
      <xdr:row>25</xdr:row>
      <xdr:rowOff>404533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253009" y="9367558"/>
          <a:ext cx="857250" cy="85332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87406</xdr:colOff>
      <xdr:row>19</xdr:row>
      <xdr:rowOff>62192</xdr:rowOff>
    </xdr:from>
    <xdr:to>
      <xdr:col>2</xdr:col>
      <xdr:colOff>944656</xdr:colOff>
      <xdr:row>20</xdr:row>
      <xdr:rowOff>433667</xdr:rowOff>
    </xdr:to>
    <xdr:pic>
      <xdr:nvPicPr>
        <xdr:cNvPr id="1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259171" y="7368427"/>
          <a:ext cx="857250" cy="85332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76200</xdr:colOff>
      <xdr:row>14</xdr:row>
      <xdr:rowOff>47625</xdr:rowOff>
    </xdr:from>
    <xdr:to>
      <xdr:col>2</xdr:col>
      <xdr:colOff>933450</xdr:colOff>
      <xdr:row>15</xdr:row>
      <xdr:rowOff>414617</xdr:rowOff>
    </xdr:to>
    <xdr:pic>
      <xdr:nvPicPr>
        <xdr:cNvPr id="1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247965" y="5415243"/>
          <a:ext cx="857250" cy="82643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89646</xdr:colOff>
      <xdr:row>9</xdr:row>
      <xdr:rowOff>33618</xdr:rowOff>
    </xdr:from>
    <xdr:to>
      <xdr:col>2</xdr:col>
      <xdr:colOff>912142</xdr:colOff>
      <xdr:row>10</xdr:row>
      <xdr:rowOff>354538</xdr:rowOff>
    </xdr:to>
    <xdr:pic>
      <xdr:nvPicPr>
        <xdr:cNvPr id="1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261411" y="3462618"/>
          <a:ext cx="822496" cy="82518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95250</xdr:colOff>
      <xdr:row>29</xdr:row>
      <xdr:rowOff>38100</xdr:rowOff>
    </xdr:from>
    <xdr:to>
      <xdr:col>2</xdr:col>
      <xdr:colOff>952500</xdr:colOff>
      <xdr:row>30</xdr:row>
      <xdr:rowOff>425263</xdr:rowOff>
    </xdr:to>
    <xdr:pic>
      <xdr:nvPicPr>
        <xdr:cNvPr id="1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258050" y="12087225"/>
          <a:ext cx="857250" cy="85388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64994</xdr:colOff>
      <xdr:row>43</xdr:row>
      <xdr:rowOff>49304</xdr:rowOff>
    </xdr:from>
    <xdr:to>
      <xdr:col>2</xdr:col>
      <xdr:colOff>922244</xdr:colOff>
      <xdr:row>44</xdr:row>
      <xdr:rowOff>433666</xdr:rowOff>
    </xdr:to>
    <xdr:pic>
      <xdr:nvPicPr>
        <xdr:cNvPr id="1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227794" y="17708654"/>
          <a:ext cx="857250" cy="85108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63313</xdr:colOff>
      <xdr:row>46</xdr:row>
      <xdr:rowOff>50987</xdr:rowOff>
    </xdr:from>
    <xdr:to>
      <xdr:col>2</xdr:col>
      <xdr:colOff>920563</xdr:colOff>
      <xdr:row>47</xdr:row>
      <xdr:rowOff>443193</xdr:rowOff>
    </xdr:to>
    <xdr:pic>
      <xdr:nvPicPr>
        <xdr:cNvPr id="1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226113" y="19577237"/>
          <a:ext cx="857250" cy="85893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64994</xdr:colOff>
      <xdr:row>49</xdr:row>
      <xdr:rowOff>131669</xdr:rowOff>
    </xdr:from>
    <xdr:to>
      <xdr:col>2</xdr:col>
      <xdr:colOff>922244</xdr:colOff>
      <xdr:row>50</xdr:row>
      <xdr:rowOff>658346</xdr:rowOff>
    </xdr:to>
    <xdr:pic>
      <xdr:nvPicPr>
        <xdr:cNvPr id="1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227794" y="21524819"/>
          <a:ext cx="857250" cy="86005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82363</xdr:colOff>
      <xdr:row>68</xdr:row>
      <xdr:rowOff>33469</xdr:rowOff>
    </xdr:from>
    <xdr:to>
      <xdr:col>2</xdr:col>
      <xdr:colOff>870530</xdr:colOff>
      <xdr:row>69</xdr:row>
      <xdr:rowOff>403411</xdr:rowOff>
    </xdr:to>
    <xdr:pic>
      <xdr:nvPicPr>
        <xdr:cNvPr id="1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254128" y="25347557"/>
          <a:ext cx="788167" cy="78456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63313</xdr:colOff>
      <xdr:row>73</xdr:row>
      <xdr:rowOff>63049</xdr:rowOff>
    </xdr:from>
    <xdr:to>
      <xdr:col>2</xdr:col>
      <xdr:colOff>862853</xdr:colOff>
      <xdr:row>74</xdr:row>
      <xdr:rowOff>410697</xdr:rowOff>
    </xdr:to>
    <xdr:pic>
      <xdr:nvPicPr>
        <xdr:cNvPr id="1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235078" y="26789078"/>
          <a:ext cx="799540" cy="79588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95250</xdr:colOff>
      <xdr:row>54</xdr:row>
      <xdr:rowOff>38100</xdr:rowOff>
    </xdr:from>
    <xdr:to>
      <xdr:col>2</xdr:col>
      <xdr:colOff>952500</xdr:colOff>
      <xdr:row>55</xdr:row>
      <xdr:rowOff>366433</xdr:rowOff>
    </xdr:to>
    <xdr:pic>
      <xdr:nvPicPr>
        <xdr:cNvPr id="1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258050" y="27612975"/>
          <a:ext cx="857250" cy="85220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74519</xdr:colOff>
      <xdr:row>59</xdr:row>
      <xdr:rowOff>38099</xdr:rowOff>
    </xdr:from>
    <xdr:to>
      <xdr:col>2</xdr:col>
      <xdr:colOff>931769</xdr:colOff>
      <xdr:row>60</xdr:row>
      <xdr:rowOff>430305</xdr:rowOff>
    </xdr:to>
    <xdr:pic>
      <xdr:nvPicPr>
        <xdr:cNvPr id="2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237319" y="29508449"/>
          <a:ext cx="857250" cy="85893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33618</xdr:colOff>
      <xdr:row>85</xdr:row>
      <xdr:rowOff>357375</xdr:rowOff>
    </xdr:from>
    <xdr:to>
      <xdr:col>2</xdr:col>
      <xdr:colOff>970396</xdr:colOff>
      <xdr:row>89</xdr:row>
      <xdr:rowOff>166966</xdr:rowOff>
    </xdr:to>
    <xdr:pic>
      <xdr:nvPicPr>
        <xdr:cNvPr id="2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205383" y="35084404"/>
          <a:ext cx="936778" cy="91897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44263</xdr:colOff>
      <xdr:row>91</xdr:row>
      <xdr:rowOff>201706</xdr:rowOff>
    </xdr:from>
    <xdr:to>
      <xdr:col>2</xdr:col>
      <xdr:colOff>986117</xdr:colOff>
      <xdr:row>92</xdr:row>
      <xdr:rowOff>762560</xdr:rowOff>
    </xdr:to>
    <xdr:pic>
      <xdr:nvPicPr>
        <xdr:cNvPr id="2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207063" y="36196681"/>
          <a:ext cx="941854" cy="94185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93570</xdr:colOff>
      <xdr:row>31</xdr:row>
      <xdr:rowOff>78441</xdr:rowOff>
    </xdr:from>
    <xdr:to>
      <xdr:col>2</xdr:col>
      <xdr:colOff>893670</xdr:colOff>
      <xdr:row>32</xdr:row>
      <xdr:rowOff>416299</xdr:rowOff>
    </xdr:to>
    <xdr:pic>
      <xdr:nvPicPr>
        <xdr:cNvPr id="27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265335" y="12192000"/>
          <a:ext cx="800100" cy="7972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45945</xdr:colOff>
      <xdr:row>40</xdr:row>
      <xdr:rowOff>34739</xdr:rowOff>
    </xdr:from>
    <xdr:to>
      <xdr:col>2</xdr:col>
      <xdr:colOff>903195</xdr:colOff>
      <xdr:row>41</xdr:row>
      <xdr:rowOff>422463</xdr:rowOff>
    </xdr:to>
    <xdr:pic>
      <xdr:nvPicPr>
        <xdr:cNvPr id="2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208745" y="15827189"/>
          <a:ext cx="857250" cy="8544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26893</xdr:colOff>
      <xdr:row>33</xdr:row>
      <xdr:rowOff>44823</xdr:rowOff>
    </xdr:from>
    <xdr:to>
      <xdr:col>2</xdr:col>
      <xdr:colOff>958578</xdr:colOff>
      <xdr:row>34</xdr:row>
      <xdr:rowOff>580467</xdr:rowOff>
    </xdr:to>
    <xdr:pic>
      <xdr:nvPicPr>
        <xdr:cNvPr id="3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198658" y="13043647"/>
          <a:ext cx="931685" cy="9278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168087</xdr:colOff>
      <xdr:row>111</xdr:row>
      <xdr:rowOff>69208</xdr:rowOff>
    </xdr:from>
    <xdr:to>
      <xdr:col>2</xdr:col>
      <xdr:colOff>818029</xdr:colOff>
      <xdr:row>112</xdr:row>
      <xdr:rowOff>414618</xdr:rowOff>
    </xdr:to>
    <xdr:pic>
      <xdr:nvPicPr>
        <xdr:cNvPr id="33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339852" y="54944414"/>
          <a:ext cx="649942" cy="82726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163607</xdr:colOff>
      <xdr:row>51</xdr:row>
      <xdr:rowOff>57710</xdr:rowOff>
    </xdr:from>
    <xdr:to>
      <xdr:col>2</xdr:col>
      <xdr:colOff>897033</xdr:colOff>
      <xdr:row>52</xdr:row>
      <xdr:rowOff>361390</xdr:rowOff>
    </xdr:to>
    <xdr:pic>
      <xdr:nvPicPr>
        <xdr:cNvPr id="36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335372" y="22861681"/>
          <a:ext cx="733426" cy="72950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246531</xdr:colOff>
      <xdr:row>82</xdr:row>
      <xdr:rowOff>62648</xdr:rowOff>
    </xdr:from>
    <xdr:to>
      <xdr:col>2</xdr:col>
      <xdr:colOff>806825</xdr:colOff>
      <xdr:row>82</xdr:row>
      <xdr:rowOff>963146</xdr:rowOff>
    </xdr:to>
    <xdr:pic>
      <xdr:nvPicPr>
        <xdr:cNvPr id="4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418296" y="33758736"/>
          <a:ext cx="560294" cy="90049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59953</xdr:colOff>
      <xdr:row>39</xdr:row>
      <xdr:rowOff>28574</xdr:rowOff>
    </xdr:from>
    <xdr:to>
      <xdr:col>2</xdr:col>
      <xdr:colOff>898152</xdr:colOff>
      <xdr:row>39</xdr:row>
      <xdr:rowOff>866773</xdr:rowOff>
    </xdr:to>
    <xdr:pic>
      <xdr:nvPicPr>
        <xdr:cNvPr id="47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222753" y="14897099"/>
          <a:ext cx="838199" cy="8381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112059</xdr:colOff>
      <xdr:row>37</xdr:row>
      <xdr:rowOff>95383</xdr:rowOff>
    </xdr:from>
    <xdr:to>
      <xdr:col>2</xdr:col>
      <xdr:colOff>918881</xdr:colOff>
      <xdr:row>38</xdr:row>
      <xdr:rowOff>422461</xdr:rowOff>
    </xdr:to>
    <xdr:pic>
      <xdr:nvPicPr>
        <xdr:cNvPr id="4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283824" y="15335383"/>
          <a:ext cx="806822" cy="80893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90768</xdr:colOff>
      <xdr:row>42</xdr:row>
      <xdr:rowOff>52669</xdr:rowOff>
    </xdr:from>
    <xdr:to>
      <xdr:col>2</xdr:col>
      <xdr:colOff>938491</xdr:colOff>
      <xdr:row>42</xdr:row>
      <xdr:rowOff>900392</xdr:rowOff>
    </xdr:to>
    <xdr:pic>
      <xdr:nvPicPr>
        <xdr:cNvPr id="4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253568" y="16778569"/>
          <a:ext cx="847723" cy="84772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77883</xdr:colOff>
      <xdr:row>45</xdr:row>
      <xdr:rowOff>50985</xdr:rowOff>
    </xdr:from>
    <xdr:to>
      <xdr:col>2</xdr:col>
      <xdr:colOff>906556</xdr:colOff>
      <xdr:row>45</xdr:row>
      <xdr:rowOff>879658</xdr:rowOff>
    </xdr:to>
    <xdr:pic>
      <xdr:nvPicPr>
        <xdr:cNvPr id="5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40683" y="18643785"/>
          <a:ext cx="828673" cy="82867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64995</xdr:colOff>
      <xdr:row>48</xdr:row>
      <xdr:rowOff>31936</xdr:rowOff>
    </xdr:from>
    <xdr:to>
      <xdr:col>2</xdr:col>
      <xdr:colOff>922245</xdr:colOff>
      <xdr:row>48</xdr:row>
      <xdr:rowOff>889186</xdr:rowOff>
    </xdr:to>
    <xdr:pic>
      <xdr:nvPicPr>
        <xdr:cNvPr id="5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227795" y="20491636"/>
          <a:ext cx="857250" cy="8572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224118</xdr:colOff>
      <xdr:row>80</xdr:row>
      <xdr:rowOff>44823</xdr:rowOff>
    </xdr:from>
    <xdr:to>
      <xdr:col>2</xdr:col>
      <xdr:colOff>787313</xdr:colOff>
      <xdr:row>81</xdr:row>
      <xdr:rowOff>693639</xdr:rowOff>
    </xdr:to>
    <xdr:pic>
      <xdr:nvPicPr>
        <xdr:cNvPr id="5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386918" y="31363023"/>
          <a:ext cx="563195" cy="99171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145677</xdr:colOff>
      <xdr:row>107</xdr:row>
      <xdr:rowOff>26428</xdr:rowOff>
    </xdr:from>
    <xdr:to>
      <xdr:col>2</xdr:col>
      <xdr:colOff>862853</xdr:colOff>
      <xdr:row>107</xdr:row>
      <xdr:rowOff>911599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317442" y="52324281"/>
          <a:ext cx="717176" cy="88517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33614</xdr:colOff>
      <xdr:row>106</xdr:row>
      <xdr:rowOff>67236</xdr:rowOff>
    </xdr:from>
    <xdr:to>
      <xdr:col>2</xdr:col>
      <xdr:colOff>965807</xdr:colOff>
      <xdr:row>106</xdr:row>
      <xdr:rowOff>862856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205379" y="51423795"/>
          <a:ext cx="932193" cy="79562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78441</xdr:colOff>
      <xdr:row>105</xdr:row>
      <xdr:rowOff>22412</xdr:rowOff>
    </xdr:from>
    <xdr:to>
      <xdr:col>2</xdr:col>
      <xdr:colOff>961859</xdr:colOff>
      <xdr:row>105</xdr:row>
      <xdr:rowOff>904876</xdr:rowOff>
    </xdr:to>
    <xdr:pic>
      <xdr:nvPicPr>
        <xdr:cNvPr id="5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250206" y="44745088"/>
          <a:ext cx="883418" cy="88246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6107205</xdr:colOff>
      <xdr:row>9</xdr:row>
      <xdr:rowOff>56029</xdr:rowOff>
    </xdr:from>
    <xdr:to>
      <xdr:col>1</xdr:col>
      <xdr:colOff>6636398</xdr:colOff>
      <xdr:row>10</xdr:row>
      <xdr:rowOff>16107</xdr:rowOff>
    </xdr:to>
    <xdr:pic>
      <xdr:nvPicPr>
        <xdr:cNvPr id="63" name="Рисунок 62" descr="значок Хит Продаж.pn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577852" y="3485029"/>
          <a:ext cx="529193" cy="464343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6096000</xdr:colOff>
      <xdr:row>54</xdr:row>
      <xdr:rowOff>44824</xdr:rowOff>
    </xdr:from>
    <xdr:to>
      <xdr:col>1</xdr:col>
      <xdr:colOff>6625193</xdr:colOff>
      <xdr:row>54</xdr:row>
      <xdr:rowOff>509167</xdr:rowOff>
    </xdr:to>
    <xdr:pic>
      <xdr:nvPicPr>
        <xdr:cNvPr id="64" name="Рисунок 63" descr="значок Хит Продаж.pn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566647" y="27723353"/>
          <a:ext cx="529193" cy="464343"/>
        </a:xfrm>
        <a:prstGeom prst="rect">
          <a:avLst/>
        </a:prstGeom>
      </xdr:spPr>
    </xdr:pic>
    <xdr:clientData/>
  </xdr:twoCellAnchor>
  <xdr:twoCellAnchor editAs="oneCell">
    <xdr:from>
      <xdr:col>1</xdr:col>
      <xdr:colOff>6118412</xdr:colOff>
      <xdr:row>59</xdr:row>
      <xdr:rowOff>56030</xdr:rowOff>
    </xdr:from>
    <xdr:to>
      <xdr:col>1</xdr:col>
      <xdr:colOff>6647605</xdr:colOff>
      <xdr:row>60</xdr:row>
      <xdr:rowOff>49726</xdr:rowOff>
    </xdr:to>
    <xdr:pic>
      <xdr:nvPicPr>
        <xdr:cNvPr id="65" name="Рисунок 64" descr="значок Хит Продаж.pn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589059" y="29628354"/>
          <a:ext cx="529193" cy="464343"/>
        </a:xfrm>
        <a:prstGeom prst="rect">
          <a:avLst/>
        </a:prstGeom>
      </xdr:spPr>
    </xdr:pic>
    <xdr:clientData/>
  </xdr:twoCellAnchor>
  <xdr:twoCellAnchor editAs="oneCell">
    <xdr:from>
      <xdr:col>1</xdr:col>
      <xdr:colOff>6048941</xdr:colOff>
      <xdr:row>94</xdr:row>
      <xdr:rowOff>44824</xdr:rowOff>
    </xdr:from>
    <xdr:to>
      <xdr:col>1</xdr:col>
      <xdr:colOff>6636401</xdr:colOff>
      <xdr:row>94</xdr:row>
      <xdr:rowOff>560294</xdr:rowOff>
    </xdr:to>
    <xdr:pic>
      <xdr:nvPicPr>
        <xdr:cNvPr id="66" name="Рисунок 65" descr="значок Хит Продаж.pn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519588" y="38178442"/>
          <a:ext cx="587460" cy="515470"/>
        </a:xfrm>
        <a:prstGeom prst="rect">
          <a:avLst/>
        </a:prstGeom>
      </xdr:spPr>
    </xdr:pic>
    <xdr:clientData/>
  </xdr:twoCellAnchor>
  <xdr:twoCellAnchor editAs="oneCell">
    <xdr:from>
      <xdr:col>1</xdr:col>
      <xdr:colOff>3533512</xdr:colOff>
      <xdr:row>97</xdr:row>
      <xdr:rowOff>50582</xdr:rowOff>
    </xdr:from>
    <xdr:to>
      <xdr:col>1</xdr:col>
      <xdr:colOff>3533775</xdr:colOff>
      <xdr:row>98</xdr:row>
      <xdr:rowOff>2000</xdr:rowOff>
    </xdr:to>
    <xdr:pic>
      <xdr:nvPicPr>
        <xdr:cNvPr id="5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04159" y="38184200"/>
          <a:ext cx="263" cy="41406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56028</xdr:colOff>
      <xdr:row>97</xdr:row>
      <xdr:rowOff>313766</xdr:rowOff>
    </xdr:from>
    <xdr:to>
      <xdr:col>2</xdr:col>
      <xdr:colOff>966991</xdr:colOff>
      <xdr:row>99</xdr:row>
      <xdr:rowOff>345705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227793" y="46134619"/>
          <a:ext cx="910963" cy="105167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56034</xdr:colOff>
      <xdr:row>100</xdr:row>
      <xdr:rowOff>425823</xdr:rowOff>
    </xdr:from>
    <xdr:to>
      <xdr:col>2</xdr:col>
      <xdr:colOff>989184</xdr:colOff>
      <xdr:row>102</xdr:row>
      <xdr:rowOff>508742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227799" y="42615970"/>
          <a:ext cx="933150" cy="106903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6107206</xdr:colOff>
      <xdr:row>100</xdr:row>
      <xdr:rowOff>56029</xdr:rowOff>
    </xdr:from>
    <xdr:to>
      <xdr:col>1</xdr:col>
      <xdr:colOff>6670017</xdr:colOff>
      <xdr:row>101</xdr:row>
      <xdr:rowOff>112841</xdr:rowOff>
    </xdr:to>
    <xdr:pic>
      <xdr:nvPicPr>
        <xdr:cNvPr id="61" name="Рисунок 60" descr="значок Хит Продаж.pn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577853" y="42246176"/>
          <a:ext cx="562811" cy="493841"/>
        </a:xfrm>
        <a:prstGeom prst="rect">
          <a:avLst/>
        </a:prstGeom>
      </xdr:spPr>
    </xdr:pic>
    <xdr:clientData/>
  </xdr:twoCellAnchor>
  <xdr:twoCellAnchor editAs="oneCell">
    <xdr:from>
      <xdr:col>2</xdr:col>
      <xdr:colOff>56030</xdr:colOff>
      <xdr:row>66</xdr:row>
      <xdr:rowOff>78801</xdr:rowOff>
    </xdr:from>
    <xdr:to>
      <xdr:col>2</xdr:col>
      <xdr:colOff>922638</xdr:colOff>
      <xdr:row>67</xdr:row>
      <xdr:rowOff>638883</xdr:rowOff>
    </xdr:to>
    <xdr:pic>
      <xdr:nvPicPr>
        <xdr:cNvPr id="6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227795" y="24384360"/>
          <a:ext cx="866608" cy="86264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112061</xdr:colOff>
      <xdr:row>11</xdr:row>
      <xdr:rowOff>156882</xdr:rowOff>
    </xdr:from>
    <xdr:to>
      <xdr:col>2</xdr:col>
      <xdr:colOff>862853</xdr:colOff>
      <xdr:row>13</xdr:row>
      <xdr:rowOff>201731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283826" y="4471147"/>
          <a:ext cx="750792" cy="762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134469</xdr:colOff>
      <xdr:row>16</xdr:row>
      <xdr:rowOff>123264</xdr:rowOff>
    </xdr:from>
    <xdr:to>
      <xdr:col>2</xdr:col>
      <xdr:colOff>865748</xdr:colOff>
      <xdr:row>18</xdr:row>
      <xdr:rowOff>156883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306234" y="6432176"/>
          <a:ext cx="731279" cy="72838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168087</xdr:colOff>
      <xdr:row>21</xdr:row>
      <xdr:rowOff>100852</xdr:rowOff>
    </xdr:from>
    <xdr:to>
      <xdr:col>2</xdr:col>
      <xdr:colOff>828206</xdr:colOff>
      <xdr:row>23</xdr:row>
      <xdr:rowOff>81123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339852" y="8527676"/>
          <a:ext cx="660119" cy="65262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123130</xdr:colOff>
      <xdr:row>26</xdr:row>
      <xdr:rowOff>56030</xdr:rowOff>
    </xdr:from>
    <xdr:to>
      <xdr:col>2</xdr:col>
      <xdr:colOff>882099</xdr:colOff>
      <xdr:row>28</xdr:row>
      <xdr:rowOff>235323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7294895" y="10354236"/>
          <a:ext cx="758969" cy="7619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156884</xdr:colOff>
      <xdr:row>70</xdr:row>
      <xdr:rowOff>123264</xdr:rowOff>
    </xdr:from>
    <xdr:to>
      <xdr:col>2</xdr:col>
      <xdr:colOff>862854</xdr:colOff>
      <xdr:row>72</xdr:row>
      <xdr:rowOff>218760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328649" y="26311411"/>
          <a:ext cx="705970" cy="70061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123266</xdr:colOff>
      <xdr:row>75</xdr:row>
      <xdr:rowOff>100853</xdr:rowOff>
    </xdr:from>
    <xdr:to>
      <xdr:col>2</xdr:col>
      <xdr:colOff>822017</xdr:colOff>
      <xdr:row>77</xdr:row>
      <xdr:rowOff>235243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295031" y="28093147"/>
          <a:ext cx="698751" cy="71709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156882</xdr:colOff>
      <xdr:row>56</xdr:row>
      <xdr:rowOff>92654</xdr:rowOff>
    </xdr:from>
    <xdr:to>
      <xdr:col>2</xdr:col>
      <xdr:colOff>816397</xdr:colOff>
      <xdr:row>58</xdr:row>
      <xdr:rowOff>156882</xdr:rowOff>
    </xdr:to>
    <xdr:pic>
      <xdr:nvPicPr>
        <xdr:cNvPr id="103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7328647" y="29945125"/>
          <a:ext cx="659515" cy="66934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190501</xdr:colOff>
      <xdr:row>61</xdr:row>
      <xdr:rowOff>89027</xdr:rowOff>
    </xdr:from>
    <xdr:to>
      <xdr:col>2</xdr:col>
      <xdr:colOff>862852</xdr:colOff>
      <xdr:row>63</xdr:row>
      <xdr:rowOff>153599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362266" y="31790468"/>
          <a:ext cx="672351" cy="66968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179294</xdr:colOff>
      <xdr:row>115</xdr:row>
      <xdr:rowOff>22414</xdr:rowOff>
    </xdr:from>
    <xdr:to>
      <xdr:col>2</xdr:col>
      <xdr:colOff>887456</xdr:colOff>
      <xdr:row>116</xdr:row>
      <xdr:rowOff>7528</xdr:rowOff>
    </xdr:to>
    <xdr:pic>
      <xdr:nvPicPr>
        <xdr:cNvPr id="57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7342094" y="50924014"/>
          <a:ext cx="708162" cy="91448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100854</xdr:colOff>
      <xdr:row>123</xdr:row>
      <xdr:rowOff>487531</xdr:rowOff>
    </xdr:from>
    <xdr:to>
      <xdr:col>2</xdr:col>
      <xdr:colOff>947408</xdr:colOff>
      <xdr:row>125</xdr:row>
      <xdr:rowOff>101464</xdr:rowOff>
    </xdr:to>
    <xdr:pic>
      <xdr:nvPicPr>
        <xdr:cNvPr id="62" name="Рисунок 61" descr="Краска для детских комнат_4,5 кг.pn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7272619" y="62153502"/>
          <a:ext cx="846554" cy="824168"/>
        </a:xfrm>
        <a:prstGeom prst="rect">
          <a:avLst/>
        </a:prstGeom>
      </xdr:spPr>
    </xdr:pic>
    <xdr:clientData/>
  </xdr:twoCellAnchor>
  <xdr:twoCellAnchor editAs="oneCell">
    <xdr:from>
      <xdr:col>2</xdr:col>
      <xdr:colOff>105176</xdr:colOff>
      <xdr:row>120</xdr:row>
      <xdr:rowOff>308797</xdr:rowOff>
    </xdr:from>
    <xdr:to>
      <xdr:col>2</xdr:col>
      <xdr:colOff>941531</xdr:colOff>
      <xdr:row>122</xdr:row>
      <xdr:rowOff>165180</xdr:rowOff>
    </xdr:to>
    <xdr:pic>
      <xdr:nvPicPr>
        <xdr:cNvPr id="67" name="Рисунок 66" descr="Краска для обоев_4,5 кг.pn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7276941" y="60495591"/>
          <a:ext cx="836355" cy="842501"/>
        </a:xfrm>
        <a:prstGeom prst="rect">
          <a:avLst/>
        </a:prstGeom>
      </xdr:spPr>
    </xdr:pic>
    <xdr:clientData/>
  </xdr:twoCellAnchor>
  <xdr:twoCellAnchor editAs="oneCell">
    <xdr:from>
      <xdr:col>2</xdr:col>
      <xdr:colOff>89646</xdr:colOff>
      <xdr:row>114</xdr:row>
      <xdr:rowOff>59149</xdr:rowOff>
    </xdr:from>
    <xdr:to>
      <xdr:col>2</xdr:col>
      <xdr:colOff>874059</xdr:colOff>
      <xdr:row>114</xdr:row>
      <xdr:rowOff>810204</xdr:rowOff>
    </xdr:to>
    <xdr:pic>
      <xdr:nvPicPr>
        <xdr:cNvPr id="69" name="Рисунок 68" descr="Краска интерьерная_4,5 кг.pn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7261411" y="56816943"/>
          <a:ext cx="784413" cy="751055"/>
        </a:xfrm>
        <a:prstGeom prst="rect">
          <a:avLst/>
        </a:prstGeom>
      </xdr:spPr>
    </xdr:pic>
    <xdr:clientData/>
  </xdr:twoCellAnchor>
  <xdr:twoCellAnchor editAs="oneCell">
    <xdr:from>
      <xdr:col>2</xdr:col>
      <xdr:colOff>102617</xdr:colOff>
      <xdr:row>117</xdr:row>
      <xdr:rowOff>156882</xdr:rowOff>
    </xdr:from>
    <xdr:to>
      <xdr:col>2</xdr:col>
      <xdr:colOff>934892</xdr:colOff>
      <xdr:row>119</xdr:row>
      <xdr:rowOff>267955</xdr:rowOff>
    </xdr:to>
    <xdr:pic>
      <xdr:nvPicPr>
        <xdr:cNvPr id="70" name="Рисунок 69" descr="Краска потолка_4,5 кг.pn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7274382" y="59200676"/>
          <a:ext cx="832275" cy="873073"/>
        </a:xfrm>
        <a:prstGeom prst="rect">
          <a:avLst/>
        </a:prstGeom>
      </xdr:spPr>
    </xdr:pic>
    <xdr:clientData/>
  </xdr:twoCellAnchor>
  <xdr:twoCellAnchor editAs="oneCell">
    <xdr:from>
      <xdr:col>2</xdr:col>
      <xdr:colOff>287557</xdr:colOff>
      <xdr:row>116</xdr:row>
      <xdr:rowOff>44822</xdr:rowOff>
    </xdr:from>
    <xdr:to>
      <xdr:col>2</xdr:col>
      <xdr:colOff>750794</xdr:colOff>
      <xdr:row>116</xdr:row>
      <xdr:rowOff>539562</xdr:rowOff>
    </xdr:to>
    <xdr:pic>
      <xdr:nvPicPr>
        <xdr:cNvPr id="71" name="Рисунок 70" descr="Краска интерьерная_4,5 кг.pn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7459322" y="58505910"/>
          <a:ext cx="463237" cy="494740"/>
        </a:xfrm>
        <a:prstGeom prst="rect">
          <a:avLst/>
        </a:prstGeom>
      </xdr:spPr>
    </xdr:pic>
    <xdr:clientData/>
  </xdr:twoCellAnchor>
  <xdr:twoCellAnchor editAs="oneCell">
    <xdr:from>
      <xdr:col>2</xdr:col>
      <xdr:colOff>67236</xdr:colOff>
      <xdr:row>35</xdr:row>
      <xdr:rowOff>213259</xdr:rowOff>
    </xdr:from>
    <xdr:to>
      <xdr:col>2</xdr:col>
      <xdr:colOff>933016</xdr:colOff>
      <xdr:row>36</xdr:row>
      <xdr:rowOff>678000</xdr:rowOff>
    </xdr:to>
    <xdr:pic>
      <xdr:nvPicPr>
        <xdr:cNvPr id="7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7239001" y="14377494"/>
          <a:ext cx="865780" cy="103624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67235</xdr:colOff>
      <xdr:row>78</xdr:row>
      <xdr:rowOff>235324</xdr:rowOff>
    </xdr:from>
    <xdr:to>
      <xdr:col>2</xdr:col>
      <xdr:colOff>958222</xdr:colOff>
      <xdr:row>79</xdr:row>
      <xdr:rowOff>725224</xdr:rowOff>
    </xdr:to>
    <xdr:pic>
      <xdr:nvPicPr>
        <xdr:cNvPr id="7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7239000" y="34267589"/>
          <a:ext cx="890987" cy="108381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6096000</xdr:colOff>
      <xdr:row>35</xdr:row>
      <xdr:rowOff>11206</xdr:rowOff>
    </xdr:from>
    <xdr:to>
      <xdr:col>1</xdr:col>
      <xdr:colOff>6689380</xdr:colOff>
      <xdr:row>35</xdr:row>
      <xdr:rowOff>560827</xdr:rowOff>
    </xdr:to>
    <xdr:pic>
      <xdr:nvPicPr>
        <xdr:cNvPr id="75" name="Picture 23" descr="new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66647" y="14209059"/>
          <a:ext cx="593380" cy="5496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6084794</xdr:colOff>
      <xdr:row>78</xdr:row>
      <xdr:rowOff>11206</xdr:rowOff>
    </xdr:from>
    <xdr:to>
      <xdr:col>1</xdr:col>
      <xdr:colOff>6678174</xdr:colOff>
      <xdr:row>78</xdr:row>
      <xdr:rowOff>560827</xdr:rowOff>
    </xdr:to>
    <xdr:pic>
      <xdr:nvPicPr>
        <xdr:cNvPr id="77" name="Picture 23" descr="new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55441" y="34077088"/>
          <a:ext cx="593380" cy="5496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6028765</xdr:colOff>
      <xdr:row>83</xdr:row>
      <xdr:rowOff>22411</xdr:rowOff>
    </xdr:from>
    <xdr:to>
      <xdr:col>1</xdr:col>
      <xdr:colOff>6622145</xdr:colOff>
      <xdr:row>84</xdr:row>
      <xdr:rowOff>67767</xdr:rowOff>
    </xdr:to>
    <xdr:pic>
      <xdr:nvPicPr>
        <xdr:cNvPr id="79" name="Picture 23" descr="new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9412" y="37853470"/>
          <a:ext cx="593380" cy="5496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6084794</xdr:colOff>
      <xdr:row>108</xdr:row>
      <xdr:rowOff>33617</xdr:rowOff>
    </xdr:from>
    <xdr:to>
      <xdr:col>1</xdr:col>
      <xdr:colOff>6678174</xdr:colOff>
      <xdr:row>109</xdr:row>
      <xdr:rowOff>45356</xdr:rowOff>
    </xdr:to>
    <xdr:pic>
      <xdr:nvPicPr>
        <xdr:cNvPr id="80" name="Picture 23" descr="new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55441" y="52140970"/>
          <a:ext cx="593380" cy="5496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56030</xdr:colOff>
      <xdr:row>64</xdr:row>
      <xdr:rowOff>78801</xdr:rowOff>
    </xdr:from>
    <xdr:to>
      <xdr:col>2</xdr:col>
      <xdr:colOff>922638</xdr:colOff>
      <xdr:row>65</xdr:row>
      <xdr:rowOff>638883</xdr:rowOff>
    </xdr:to>
    <xdr:pic>
      <xdr:nvPicPr>
        <xdr:cNvPr id="8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227795" y="30155389"/>
          <a:ext cx="866608" cy="86264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56030</xdr:colOff>
      <xdr:row>83</xdr:row>
      <xdr:rowOff>470647</xdr:rowOff>
    </xdr:from>
    <xdr:to>
      <xdr:col>2</xdr:col>
      <xdr:colOff>943316</xdr:colOff>
      <xdr:row>84</xdr:row>
      <xdr:rowOff>1165411</xdr:rowOff>
    </xdr:to>
    <xdr:pic>
      <xdr:nvPicPr>
        <xdr:cNvPr id="68" name="Рисунок 67" descr="Nortex Alfa (2)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7227795" y="39388676"/>
          <a:ext cx="887286" cy="1199029"/>
        </a:xfrm>
        <a:prstGeom prst="rect">
          <a:avLst/>
        </a:prstGeom>
      </xdr:spPr>
    </xdr:pic>
    <xdr:clientData/>
  </xdr:twoCellAnchor>
  <xdr:twoCellAnchor editAs="oneCell">
    <xdr:from>
      <xdr:col>2</xdr:col>
      <xdr:colOff>201705</xdr:colOff>
      <xdr:row>110</xdr:row>
      <xdr:rowOff>33618</xdr:rowOff>
    </xdr:from>
    <xdr:to>
      <xdr:col>2</xdr:col>
      <xdr:colOff>876364</xdr:colOff>
      <xdr:row>110</xdr:row>
      <xdr:rowOff>916638</xdr:rowOff>
    </xdr:to>
    <xdr:pic>
      <xdr:nvPicPr>
        <xdr:cNvPr id="72" name="Рисунок 71" descr="Krasula тик, 1кг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7373470" y="54214059"/>
          <a:ext cx="674659" cy="883020"/>
        </a:xfrm>
        <a:prstGeom prst="rect">
          <a:avLst/>
        </a:prstGeom>
      </xdr:spPr>
    </xdr:pic>
    <xdr:clientData/>
  </xdr:twoCellAnchor>
  <xdr:twoCellAnchor editAs="oneCell">
    <xdr:from>
      <xdr:col>2</xdr:col>
      <xdr:colOff>224118</xdr:colOff>
      <xdr:row>113</xdr:row>
      <xdr:rowOff>22412</xdr:rowOff>
    </xdr:from>
    <xdr:to>
      <xdr:col>2</xdr:col>
      <xdr:colOff>754386</xdr:colOff>
      <xdr:row>113</xdr:row>
      <xdr:rowOff>574235</xdr:rowOff>
    </xdr:to>
    <xdr:pic>
      <xdr:nvPicPr>
        <xdr:cNvPr id="74" name="Рисунок 73" descr="грунтовка 1kg.pn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7395883" y="55861324"/>
          <a:ext cx="530268" cy="551823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108</xdr:row>
      <xdr:rowOff>56029</xdr:rowOff>
    </xdr:from>
    <xdr:to>
      <xdr:col>2</xdr:col>
      <xdr:colOff>944240</xdr:colOff>
      <xdr:row>109</xdr:row>
      <xdr:rowOff>426027</xdr:rowOff>
    </xdr:to>
    <xdr:pic>
      <xdr:nvPicPr>
        <xdr:cNvPr id="82" name="Рисунок 81" descr="Krasula тик,3кг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7216589" y="53295176"/>
          <a:ext cx="899416" cy="9078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44824</xdr:rowOff>
    </xdr:from>
    <xdr:to>
      <xdr:col>6</xdr:col>
      <xdr:colOff>1269</xdr:colOff>
      <xdr:row>4</xdr:row>
      <xdr:rowOff>224118</xdr:rowOff>
    </xdr:to>
    <xdr:pic>
      <xdr:nvPicPr>
        <xdr:cNvPr id="83" name="Рисунок 82" descr="шапка для прайса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44824"/>
          <a:ext cx="11458483" cy="1400735"/>
        </a:xfrm>
        <a:prstGeom prst="rect">
          <a:avLst/>
        </a:prstGeom>
      </xdr:spPr>
    </xdr:pic>
    <xdr:clientData/>
  </xdr:twoCellAnchor>
  <xdr:twoCellAnchor editAs="oneCell">
    <xdr:from>
      <xdr:col>3</xdr:col>
      <xdr:colOff>291353</xdr:colOff>
      <xdr:row>0</xdr:row>
      <xdr:rowOff>156883</xdr:rowOff>
    </xdr:from>
    <xdr:to>
      <xdr:col>5</xdr:col>
      <xdr:colOff>1415964</xdr:colOff>
      <xdr:row>2</xdr:row>
      <xdr:rowOff>125870</xdr:rowOff>
    </xdr:to>
    <xdr:pic>
      <xdr:nvPicPr>
        <xdr:cNvPr id="84" name="Рисунок 6" descr="печать на прайс.gif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8471647" y="156883"/>
          <a:ext cx="2850317" cy="6525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212912</xdr:colOff>
      <xdr:row>103</xdr:row>
      <xdr:rowOff>112059</xdr:rowOff>
    </xdr:from>
    <xdr:to>
      <xdr:col>2</xdr:col>
      <xdr:colOff>778596</xdr:colOff>
      <xdr:row>104</xdr:row>
      <xdr:rowOff>649941</xdr:rowOff>
    </xdr:to>
    <xdr:pic>
      <xdr:nvPicPr>
        <xdr:cNvPr id="86" name="Рисунок 85" descr="масло для полков.pn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7384677" y="50370441"/>
          <a:ext cx="565684" cy="1075765"/>
        </a:xfrm>
        <a:prstGeom prst="rect">
          <a:avLst/>
        </a:prstGeom>
      </xdr:spPr>
    </xdr:pic>
    <xdr:clientData/>
  </xdr:twoCellAnchor>
  <xdr:twoCellAnchor editAs="oneCell">
    <xdr:from>
      <xdr:col>1</xdr:col>
      <xdr:colOff>6062382</xdr:colOff>
      <xdr:row>103</xdr:row>
      <xdr:rowOff>44824</xdr:rowOff>
    </xdr:from>
    <xdr:to>
      <xdr:col>1</xdr:col>
      <xdr:colOff>6655762</xdr:colOff>
      <xdr:row>104</xdr:row>
      <xdr:rowOff>56563</xdr:rowOff>
    </xdr:to>
    <xdr:pic>
      <xdr:nvPicPr>
        <xdr:cNvPr id="87" name="Picture 23" descr="new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33029" y="50303206"/>
          <a:ext cx="593380" cy="549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4045324</xdr:colOff>
      <xdr:row>126</xdr:row>
      <xdr:rowOff>112059</xdr:rowOff>
    </xdr:from>
    <xdr:to>
      <xdr:col>6</xdr:col>
      <xdr:colOff>0</xdr:colOff>
      <xdr:row>130</xdr:row>
      <xdr:rowOff>56448</xdr:rowOff>
    </xdr:to>
    <xdr:pic>
      <xdr:nvPicPr>
        <xdr:cNvPr id="8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515971" y="64702765"/>
          <a:ext cx="6947647" cy="80724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33618</xdr:colOff>
      <xdr:row>94</xdr:row>
      <xdr:rowOff>280144</xdr:rowOff>
    </xdr:from>
    <xdr:to>
      <xdr:col>2</xdr:col>
      <xdr:colOff>962214</xdr:colOff>
      <xdr:row>95</xdr:row>
      <xdr:rowOff>493056</xdr:rowOff>
    </xdr:to>
    <xdr:pic>
      <xdr:nvPicPr>
        <xdr:cNvPr id="88" name="Рисунок 87" descr="Krasula 2,9.pn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7205383" y="44588203"/>
          <a:ext cx="928596" cy="918882"/>
        </a:xfrm>
        <a:prstGeom prst="rect">
          <a:avLst/>
        </a:prstGeom>
      </xdr:spPr>
    </xdr:pic>
    <xdr:clientData/>
  </xdr:twoCellAnchor>
  <xdr:twoCellAnchor editAs="oneCell">
    <xdr:from>
      <xdr:col>2</xdr:col>
      <xdr:colOff>246532</xdr:colOff>
      <xdr:row>96</xdr:row>
      <xdr:rowOff>44823</xdr:rowOff>
    </xdr:from>
    <xdr:to>
      <xdr:col>2</xdr:col>
      <xdr:colOff>773653</xdr:colOff>
      <xdr:row>96</xdr:row>
      <xdr:rowOff>935127</xdr:rowOff>
    </xdr:to>
    <xdr:pic>
      <xdr:nvPicPr>
        <xdr:cNvPr id="89" name="Рисунок 88" descr="Krasula_для наружных работ1 кг.pn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7418297" y="45787235"/>
          <a:ext cx="527121" cy="89030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mfort-nt/Desktop/&#1050;&#1054;&#1052;&#1060;&#1054;&#1056;&#1058;%20&#1055;&#1051;&#1070;&#1057;/&#1053;&#1086;&#1088;&#1090;%20&#1086;&#1075;&#1085;&#1077;&#1079;&#1072;&#1097;&#1080;&#1090;&#1072;/&#1055;&#1088;&#1072;&#1081;&#1089;-&#1083;&#1080;&#1089;&#1090;/18.08/&#1055;&#1088;&#1072;&#1081;&#1089;-&#1051;&#1080;&#1089;&#1090;%20&#1086;&#1090;%2018.08.2014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Прайс пром."/>
      <sheetName val="прайс пром.2"/>
      <sheetName val="прайс быт."/>
      <sheetName val="Прайс пром. mini"/>
      <sheetName val="Прайс пром. розница"/>
      <sheetName val="прайс пром.2 розница"/>
      <sheetName val="прайс быт. розница"/>
      <sheetName val="Прайс опт полный "/>
      <sheetName val="Прайс опт кратко"/>
      <sheetName val="Прайс+15 "/>
      <sheetName val="Прайс+30"/>
      <sheetName val="Розница Удмуртия"/>
      <sheetName val="Розница  Удмуртия бытовой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ort-udm.ru/catalog/ognezashita-tkani/norteks-c/?utm_source=site&amp;utm_medium=pdf&amp;utm_campaign=price&amp;utm_content=HEADER-POSITION&amp;utm_term=NORTEX-C" TargetMode="External"/><Relationship Id="rId13" Type="http://schemas.openxmlformats.org/officeDocument/2006/relationships/hyperlink" Target="http://www.nort-udm.ru/catalog/antiseptic-beton/nortex-doctor-beton/?utm_source=site&amp;utm_medium=pdf&amp;utm_campaign=price&amp;utm_content=HEADER-POSITION&amp;utm_term=NORTEX-DOCTOR-CONCRETE" TargetMode="External"/><Relationship Id="rId18" Type="http://schemas.openxmlformats.org/officeDocument/2006/relationships/hyperlink" Target="http://www.nort-udm.ru/catalog/dec-wood/krasula-dlya-bani/?utm_source=site&amp;utm_medium=pdf&amp;utm_campaign=price&amp;utm_content=HEADER-POSITION&amp;utm_term=KRASULA-SAUNA" TargetMode="External"/><Relationship Id="rId26" Type="http://schemas.openxmlformats.org/officeDocument/2006/relationships/hyperlink" Target="http://www.nort-udm.ru/catalog/dec-universal/kraska-vd-dlya-potolka/?utm_source=site&amp;utm_medium=pdf&amp;utm_campaign=price&amp;utm_content=HEADER-POSITION&amp;utm_term=PAINTS-NORT-FLOOR" TargetMode="External"/><Relationship Id="rId3" Type="http://schemas.openxmlformats.org/officeDocument/2006/relationships/hyperlink" Target="http://www.nort-udm.ru/catalog/ognezashita-derevo/pirilax-terma/?utm_source=site&amp;utm_medium=pdf&amp;utm_campaign=price&amp;utm_content=HEADER-POSITION&amp;utm_term=Pirilax-Terma" TargetMode="External"/><Relationship Id="rId21" Type="http://schemas.openxmlformats.org/officeDocument/2006/relationships/hyperlink" Target="http://www.nort-udm.ru/catalog/dec-wood/krasula-dlya-torci/?utm_source=site&amp;utm_medium=pdf&amp;utm_campaign=price&amp;utm_content=HEADER-POSITION&amp;utm_term=KRASULA-TORCI" TargetMode="External"/><Relationship Id="rId34" Type="http://schemas.openxmlformats.org/officeDocument/2006/relationships/hyperlink" Target="http://www.nort-udm.ru/catalog/antiseptic-wood/nortex-alfa/?utm_source=site&amp;utm_medium=pdf&amp;utm_term=nortex-alfa&amp;utm_content=header-position&amp;utm_campaign=price_new" TargetMode="External"/><Relationship Id="rId7" Type="http://schemas.openxmlformats.org/officeDocument/2006/relationships/hyperlink" Target="http://www.nort-udm.ru/catalog/ognezashita-tkani/norteks-kh/?utm_source=site&amp;utm_medium=pdf&amp;utm_campaign=price&amp;utm_content=HEADER-POSITION&amp;utm_term=NORTEX-X" TargetMode="External"/><Relationship Id="rId12" Type="http://schemas.openxmlformats.org/officeDocument/2006/relationships/hyperlink" Target="http://www.nort-udm.ru/catalog/antiseptic-wood/nortex-doctor-wood/?utm_source=site&amp;utm_medium=pdf&amp;utm_campaign=price&amp;utm_content=HEADER-POSITION&amp;utm_term=NORTEX-DOCTOR-WOOD" TargetMode="External"/><Relationship Id="rId17" Type="http://schemas.openxmlformats.org/officeDocument/2006/relationships/hyperlink" Target="http://www.nort-udm.ru/catalog/dec-wood/krasula/?utm_source=site&amp;utm_medium=pdf&amp;utm_campaign=price&amp;utm_content=HEADER-POSITION&amp;utm_term=KRASULA" TargetMode="External"/><Relationship Id="rId25" Type="http://schemas.openxmlformats.org/officeDocument/2006/relationships/hyperlink" Target="http://www.nort-udm.ru/catalog/antiseptic-wood/nortex-doctor-wood/?utm_source=site&amp;utm_medium=pdf&amp;utm_campaign=price&amp;utm_content=HEADER-POSITION&amp;utm_term=NORTEX-DOCTOR-WOOD" TargetMode="External"/><Relationship Id="rId33" Type="http://schemas.openxmlformats.org/officeDocument/2006/relationships/hyperlink" Target="http://www.nort-udm.ru/catalog/antiseptic-wood/nortex-doctor-zimniy/?utm_source=site&amp;utm_medium=pdf&amp;utm_term=nortex-doctor-zimniy&amp;utm_content=header-position&amp;utm_campaign=price_new" TargetMode="External"/><Relationship Id="rId2" Type="http://schemas.openxmlformats.org/officeDocument/2006/relationships/hyperlink" Target="http://www.nort-udm.ru/catalog/ognezashita-derevo/pirilax-classic/?utm_source=site&amp;utm_medium=pdf&amp;utm_campaign=price&amp;utm_content=HEADER-POSITION&amp;utm_term=Pirilax-Classic" TargetMode="External"/><Relationship Id="rId16" Type="http://schemas.openxmlformats.org/officeDocument/2006/relationships/hyperlink" Target="http://www.nort-udm.ru/catalog/antiseptic-wood/nortex-tranzit/?utm_source=site&amp;utm_medium=pdf&amp;utm_campaign=price&amp;utm_content=HEADER-POSITION&amp;utm_term=NORTEX-TRANSIT" TargetMode="External"/><Relationship Id="rId20" Type="http://schemas.openxmlformats.org/officeDocument/2006/relationships/hyperlink" Target="http://www.nort-udm.ru/catalog/ant-universal/nortex-eco/?utm_source=site&amp;utm_medium=pdf&amp;utm_campaign=price&amp;utm_content=HEADER-POSITION&amp;utm_term=NORTEX-ECO" TargetMode="External"/><Relationship Id="rId29" Type="http://schemas.openxmlformats.org/officeDocument/2006/relationships/hyperlink" Target="http://www.nort-udm.ru/catalog/dec-universal/kraska-vd-dlya-detskih-komnat/?utm_source=site&amp;utm_medium=pdf&amp;utm_campaign=price&amp;utm_content=HEADER-POSITION&amp;utm_term=PAINTS-NORT-KIDS" TargetMode="External"/><Relationship Id="rId1" Type="http://schemas.openxmlformats.org/officeDocument/2006/relationships/hyperlink" Target="http://www.nort-udm.ru/catalog/ognezashita-derevo/pirilax-lux/?utm_source=site&amp;utm_medium=pdf&amp;utm_campaign=price&amp;utm_content=HEADER-POSITION&amp;utm_term=Pirilax-Lux" TargetMode="External"/><Relationship Id="rId6" Type="http://schemas.openxmlformats.org/officeDocument/2006/relationships/hyperlink" Target="http://www.nort-udm.ru/catalog/ognezashita-derevo/ozon-007/?utm_source=site&amp;utm_medium=pdf&amp;utm_campaign=price&amp;utm_content=HEADER-POSITION&amp;utm_term=OZON-007" TargetMode="External"/><Relationship Id="rId11" Type="http://schemas.openxmlformats.org/officeDocument/2006/relationships/hyperlink" Target="http://www.nort-udm.ru/catalog/ognezashita-universal/nortex-k-krov/?utm_source=site&amp;utm_medium=pdf&amp;utm_campaign=price&amp;utm_content=HEADER-POSITION&amp;utm_term=NORTEX-K-KROV" TargetMode="External"/><Relationship Id="rId24" Type="http://schemas.openxmlformats.org/officeDocument/2006/relationships/hyperlink" Target="http://www.nort-udm.ru/catalog/dec-wood/krasula-interior/?utm_source=site&amp;utm_medium=pdf&amp;utm_campaign=price&amp;utm_content=HEADER-POSITION&amp;utm_term=KRASULA-INTERIOR" TargetMode="External"/><Relationship Id="rId32" Type="http://schemas.openxmlformats.org/officeDocument/2006/relationships/hyperlink" Target="http://www.nort-udm.ru/catalog/dec-wood/krasula-dlya-tika/?utm_source=site&amp;utm_medium=pdf&amp;utm_term=krasula_tik&amp;utm_content=header-position&amp;utm_campaign=price_new" TargetMode="External"/><Relationship Id="rId37" Type="http://schemas.openxmlformats.org/officeDocument/2006/relationships/drawing" Target="../drawings/drawing1.xml"/><Relationship Id="rId5" Type="http://schemas.openxmlformats.org/officeDocument/2006/relationships/hyperlink" Target="http://www.nort-udm.ru/catalog/ognezashita-derevo/mig-09/?utm_source=site&amp;utm_medium=pdf&amp;utm_campaign=price&amp;utm_content=HEADER-POSITION&amp;utm_term=MIG-09" TargetMode="External"/><Relationship Id="rId15" Type="http://schemas.openxmlformats.org/officeDocument/2006/relationships/hyperlink" Target="http://www.nort-udm.ru/catalog/antiseptic-beton/nortex-lux-beton/?utm_source=site&amp;utm_medium=pdf&amp;utm_campaign=price&amp;utm_content=HEADER-POSITION&amp;utm_term=NORTEX-LUX-CONCRETE" TargetMode="External"/><Relationship Id="rId23" Type="http://schemas.openxmlformats.org/officeDocument/2006/relationships/hyperlink" Target="http://www.nort-udm.ru/catalog/antiseptic-wood/nortex-otbelivatel/?utm_source=site&amp;utm_medium=pdf&amp;utm_campaign=price&amp;utm_content=HEADER-POSITION&amp;utm_term=NORTEX-BLEACH" TargetMode="External"/><Relationship Id="rId28" Type="http://schemas.openxmlformats.org/officeDocument/2006/relationships/hyperlink" Target="http://www.nort-udm.ru/catalog/dec-universal/kraska-vd-dlya-oboev/?utm_source=site&amp;utm_medium=pdf&amp;utm_campaign=price&amp;utm_content=HEADER-POSITION&amp;utm_term=PAINTS-NORT-PAPER" TargetMode="External"/><Relationship Id="rId36" Type="http://schemas.openxmlformats.org/officeDocument/2006/relationships/printerSettings" Target="../printerSettings/printerSettings1.bin"/><Relationship Id="rId10" Type="http://schemas.openxmlformats.org/officeDocument/2006/relationships/hyperlink" Target="http://www.nort-udm.ru/catalog/ognezashita-tkani/norteks-kp/?utm_source=site&amp;utm_medium=pdf&amp;utm_campaign=price&amp;utm_content=HEADER-POSITION&amp;utm_term=NORTEX-KP" TargetMode="External"/><Relationship Id="rId19" Type="http://schemas.openxmlformats.org/officeDocument/2006/relationships/hyperlink" Target="http://www.nort-udm.ru/catalog/dec-universal/nortovskaya-gruntovka-antiseptic/?utm_source=site&amp;utm_medium=pdf&amp;utm_campaign=price&amp;utm_content=HEADER-POSITION&amp;utm_term=NORTOVSKAYA-PRIME-ANTISEPTIC" TargetMode="External"/><Relationship Id="rId31" Type="http://schemas.openxmlformats.org/officeDocument/2006/relationships/hyperlink" Target="http://www.nort-udm.ru/catalog/antiseptic/" TargetMode="External"/><Relationship Id="rId4" Type="http://schemas.openxmlformats.org/officeDocument/2006/relationships/hyperlink" Target="http://www.nort-udm.ru/catalog/ognezashita-derevo/pirilax-prime/?utm_source=site&amp;utm_medium=pdf&amp;utm_campaign=price&amp;utm_content=HEADER-POSITION&amp;utm_term=Pirilax-Prime" TargetMode="External"/><Relationship Id="rId9" Type="http://schemas.openxmlformats.org/officeDocument/2006/relationships/hyperlink" Target="http://www.nort-udm.ru/catalog/ognezashita-tkani/norteks-sh/?utm_source=site&amp;utm_medium=pdf&amp;utm_campaign=price&amp;utm_content=HEADER-POSITION&amp;utm_term=NORTEX-SH" TargetMode="External"/><Relationship Id="rId14" Type="http://schemas.openxmlformats.org/officeDocument/2006/relationships/hyperlink" Target="http://www.nort-udm.ru/catalog/antiseptic-wood/nortex-lux-wood/?utm_source=site&amp;utm_medium=pdf&amp;utm_campaign=price&amp;utm_content=HEADER-POSITION&amp;utm_term=NORTEX-LUX-WOOD" TargetMode="External"/><Relationship Id="rId22" Type="http://schemas.openxmlformats.org/officeDocument/2006/relationships/hyperlink" Target="http://www.nort-udm.ru/catalog/ognezashita-universal/ltsm-1/?utm_source=site&amp;utm_medium=pdf&amp;utm_campaign=price&amp;utm_content=HEADER-POSITION&amp;utm_term=LTSM-1" TargetMode="External"/><Relationship Id="rId27" Type="http://schemas.openxmlformats.org/officeDocument/2006/relationships/hyperlink" Target="http://www.nort-udm.ru/catalog/dec-universal/nortovskaya-kraska-interernaya/?utm_source=site&amp;utm_medium=pdf&amp;utm_campaign=price&amp;utm_content=HEADER-POSITION&amp;utm_term=NORTOVSKAYA-PAINTS" TargetMode="External"/><Relationship Id="rId30" Type="http://schemas.openxmlformats.org/officeDocument/2006/relationships/hyperlink" Target="http://www.nort-udm.ru/catalog/ognezashita-derevo/mig-09/?utm_source=site&amp;utm_medium=pdf&amp;utm_campaign=price&amp;utm_content=HEADER-POSITION&amp;utm_term=MIG-09" TargetMode="External"/><Relationship Id="rId35" Type="http://schemas.openxmlformats.org/officeDocument/2006/relationships/hyperlink" Target="http://www.nort-udm.ru/catalog/dec-wood/krasula-maslo-dlja-polkov/?utm_source=site&amp;utm_medium=pdf&amp;utm_term=krasula-maslo-dlya-polkov&amp;utm_content=header-position&amp;utm_campaign=price_new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ort-udm.ru/catalog/ognezashita-tkani/norteks-c/?utm_source=site&amp;utm_medium=pdf&amp;utm_campaign=price&amp;utm_content=HEADER-POSITION&amp;utm_term=NORTEX-C" TargetMode="External"/><Relationship Id="rId13" Type="http://schemas.openxmlformats.org/officeDocument/2006/relationships/hyperlink" Target="http://www.nort-udm.ru/catalog/antiseptic-wood/nortex-lux-wood/?utm_source=site&amp;utm_medium=pdf&amp;utm_campaign=price&amp;utm_content=HEADER-POSITION&amp;utm_term=NORTEX-LUX-WOOD" TargetMode="External"/><Relationship Id="rId18" Type="http://schemas.openxmlformats.org/officeDocument/2006/relationships/hyperlink" Target="http://www.nort-udm.ru/catalog/ant-universal/nortex-eco/?utm_source=site&amp;utm_medium=pdf&amp;utm_campaign=price&amp;utm_content=HEADER-POSITION&amp;utm_term=NORTEX-ECO" TargetMode="External"/><Relationship Id="rId26" Type="http://schemas.openxmlformats.org/officeDocument/2006/relationships/hyperlink" Target="http://www.nort-udm.ru/catalog/dec-universal/kraska-vd-dlya-potolka/?utm_source=site&amp;utm_medium=pdf&amp;utm_campaign=price&amp;utm_content=HEADER-POSITION&amp;utm_term=PAINTS-NORT-FLOOR" TargetMode="External"/><Relationship Id="rId3" Type="http://schemas.openxmlformats.org/officeDocument/2006/relationships/hyperlink" Target="http://www.nort-udm.ru/catalog/ognezashita-derevo/pirilax-terma/?utm_source=site&amp;utm_medium=pdf&amp;utm_campaign=price&amp;utm_content=HEADER-POSITION&amp;utm_term=Pirilax-Terma" TargetMode="External"/><Relationship Id="rId21" Type="http://schemas.openxmlformats.org/officeDocument/2006/relationships/hyperlink" Target="http://www.nort-udm.ru/catalog/ognezashita-universal/ltsm-1/?utm_source=site&amp;utm_medium=pdf&amp;utm_campaign=price&amp;utm_content=HEADER-POSITION&amp;utm_term=LTSM-1" TargetMode="External"/><Relationship Id="rId34" Type="http://schemas.openxmlformats.org/officeDocument/2006/relationships/hyperlink" Target="http://www.nort-udm.ru/catalog/antiseptic-wood/nortex-alfa/?utm_source=site&amp;utm_medium=pdf&amp;utm_term=nortex-alfa&amp;utm_content=header-position&amp;utm_campaign=price_new" TargetMode="External"/><Relationship Id="rId7" Type="http://schemas.openxmlformats.org/officeDocument/2006/relationships/hyperlink" Target="http://www.nort-udm.ru/catalog/ognezashita-tkani/norteks-kh/?utm_source=site&amp;utm_medium=pdf&amp;utm_campaign=price&amp;utm_content=HEADER-POSITION&amp;utm_term=NORTEX-X" TargetMode="External"/><Relationship Id="rId12" Type="http://schemas.openxmlformats.org/officeDocument/2006/relationships/hyperlink" Target="http://www.nort-udm.ru/catalog/antiseptic-beton/nortex-doctor-beton/?utm_source=site&amp;utm_medium=pdf&amp;utm_campaign=price&amp;utm_content=HEADER-POSITION&amp;utm_term=NORTEX-DOCTOR-CONCRETE" TargetMode="External"/><Relationship Id="rId17" Type="http://schemas.openxmlformats.org/officeDocument/2006/relationships/hyperlink" Target="http://www.nort-udm.ru/catalog/dec-universal/nortovskaya-gruntovka-antiseptic/?utm_source=site&amp;utm_medium=pdf&amp;utm_campaign=price&amp;utm_content=HEADER-POSITION&amp;utm_term=NORTOVSKAYA-PRIME-ANTISEPTIC" TargetMode="External"/><Relationship Id="rId25" Type="http://schemas.openxmlformats.org/officeDocument/2006/relationships/hyperlink" Target="http://www.nort-udm.ru/catalog/antiseptic-wood/nortex-doctor-wood/?utm_source=site&amp;utm_medium=pdf&amp;utm_campaign=price&amp;utm_content=HEADER-POSITION&amp;utm_term=NORTEX-DOCTOR-WOOD" TargetMode="External"/><Relationship Id="rId33" Type="http://schemas.openxmlformats.org/officeDocument/2006/relationships/hyperlink" Target="http://www.nort-udm.ru/catalog/antiseptic-wood/nortex-doctor-zimniy/?utm_source=site&amp;utm_medium=pdf&amp;utm_term=nortex-doctor-zimniy&amp;utm_content=header-position&amp;utm_campaign=price_new" TargetMode="External"/><Relationship Id="rId2" Type="http://schemas.openxmlformats.org/officeDocument/2006/relationships/hyperlink" Target="http://www.nort-udm.ru/catalog/ognezashita-derevo/pirilax-classic/?utm_source=site&amp;utm_medium=pdf&amp;utm_campaign=price&amp;utm_content=HEADER-POSITION&amp;utm_term=Pirilax-Classic" TargetMode="External"/><Relationship Id="rId16" Type="http://schemas.openxmlformats.org/officeDocument/2006/relationships/hyperlink" Target="http://www.nort-udm.ru/catalog/dec-wood/krasula/?utm_source=site&amp;utm_medium=pdf&amp;utm_campaign=price&amp;utm_content=HEADER-POSITION&amp;utm_term=KRASULA" TargetMode="External"/><Relationship Id="rId20" Type="http://schemas.openxmlformats.org/officeDocument/2006/relationships/hyperlink" Target="http://www.nort-udm.ru/catalog/ognezashita-tkani/norteks-kp/?utm_source=site&amp;utm_medium=pdf&amp;utm_campaign=price&amp;utm_content=HEADER-POSITION&amp;utm_term=NORTEX-KP" TargetMode="External"/><Relationship Id="rId29" Type="http://schemas.openxmlformats.org/officeDocument/2006/relationships/hyperlink" Target="http://www.nort-udm.ru/catalog/dec-universal/kraska-vd-dlya-detskih-komnat/?utm_source=site&amp;utm_medium=pdf&amp;utm_campaign=price&amp;utm_content=HEADER-POSITION&amp;utm_term=PAINTS-NORT-KIDS" TargetMode="External"/><Relationship Id="rId1" Type="http://schemas.openxmlformats.org/officeDocument/2006/relationships/hyperlink" Target="http://www.nort-udm.ru/catalog/ognezashita-derevo/pirilax-lux/?utm_source=site&amp;utm_medium=pdf&amp;utm_campaign=price&amp;utm_content=HEADER-POSITION&amp;utm_term=Pirilax-Lux" TargetMode="External"/><Relationship Id="rId6" Type="http://schemas.openxmlformats.org/officeDocument/2006/relationships/hyperlink" Target="http://www.nort-udm.ru/catalog/ognezashita-derevo/ozon-007/?utm_source=site&amp;utm_medium=pdf&amp;utm_campaign=price&amp;utm_content=HEADER-POSITION&amp;utm_term=OZON-007" TargetMode="External"/><Relationship Id="rId11" Type="http://schemas.openxmlformats.org/officeDocument/2006/relationships/hyperlink" Target="http://www.nort-udm.ru/catalog/antiseptic-wood/nortex-doctor-wood/?utm_source=site&amp;utm_medium=pdf&amp;utm_campaign=price&amp;utm_content=HEADER-POSITION&amp;utm_term=NORTEX-DOCTOR-WOOD" TargetMode="External"/><Relationship Id="rId24" Type="http://schemas.openxmlformats.org/officeDocument/2006/relationships/hyperlink" Target="http://www.nort-udm.ru/catalog/dec-wood/krasula-dlya-bani/?utm_source=site&amp;utm_medium=pdf&amp;utm_campaign=price&amp;utm_content=HEADER-POSITION&amp;utm_term=KRASULA-SAUNA" TargetMode="External"/><Relationship Id="rId32" Type="http://schemas.openxmlformats.org/officeDocument/2006/relationships/hyperlink" Target="http://www.nort-udm.ru/catalog/dec-wood/krasula-dlya-tika/?utm_source=site&amp;utm_medium=pdf&amp;utm_term=krasula_tik&amp;utm_content=header-position&amp;utm_campaign=price_new" TargetMode="External"/><Relationship Id="rId37" Type="http://schemas.openxmlformats.org/officeDocument/2006/relationships/drawing" Target="../drawings/drawing2.xml"/><Relationship Id="rId5" Type="http://schemas.openxmlformats.org/officeDocument/2006/relationships/hyperlink" Target="http://www.nort-udm.ru/catalog/ognezashita-derevo/mig-09/?utm_source=site&amp;utm_medium=pdf&amp;utm_campaign=price&amp;utm_content=HEADER-POSITION&amp;utm_term=MIG-09" TargetMode="External"/><Relationship Id="rId15" Type="http://schemas.openxmlformats.org/officeDocument/2006/relationships/hyperlink" Target="http://www.nort-udm.ru/catalog/antiseptic-wood/nortex-tranzit/?utm_source=site&amp;utm_medium=pdf&amp;utm_campaign=price&amp;utm_content=HEADER-POSITION&amp;utm_term=NORTEX-TRANSIT" TargetMode="External"/><Relationship Id="rId23" Type="http://schemas.openxmlformats.org/officeDocument/2006/relationships/hyperlink" Target="http://www.nort-udm.ru/catalog/dec-wood/krasula-interior/?utm_source=site&amp;utm_medium=pdf&amp;utm_campaign=price&amp;utm_content=HEADER-POSITION&amp;utm_term=KRASULA-INTERIOR" TargetMode="External"/><Relationship Id="rId28" Type="http://schemas.openxmlformats.org/officeDocument/2006/relationships/hyperlink" Target="http://www.nort-udm.ru/catalog/dec-universal/kraska-vd-dlya-oboev/?utm_source=site&amp;utm_medium=pdf&amp;utm_campaign=price&amp;utm_content=HEADER-POSITION&amp;utm_term=PAINTS-NORT-PAPER" TargetMode="External"/><Relationship Id="rId36" Type="http://schemas.openxmlformats.org/officeDocument/2006/relationships/printerSettings" Target="../printerSettings/printerSettings2.bin"/><Relationship Id="rId10" Type="http://schemas.openxmlformats.org/officeDocument/2006/relationships/hyperlink" Target="http://www.nort-udm.ru/catalog/ognezashita-universal/nortex-k-krov/?utm_source=site&amp;utm_medium=pdf&amp;utm_campaign=price&amp;utm_content=HEADER-POSITION&amp;utm_term=NORTEX-K-KROV" TargetMode="External"/><Relationship Id="rId19" Type="http://schemas.openxmlformats.org/officeDocument/2006/relationships/hyperlink" Target="http://www.nort-udm.ru/catalog/dec-wood/krasula-dlya-torci/?utm_source=site&amp;utm_medium=pdf&amp;utm_campaign=price&amp;utm_content=HEADER-POSITION&amp;utm_term=KRASULA-TORCI" TargetMode="External"/><Relationship Id="rId31" Type="http://schemas.openxmlformats.org/officeDocument/2006/relationships/hyperlink" Target="http://www.nort-udm.ru/catalog/antiseptic/" TargetMode="External"/><Relationship Id="rId4" Type="http://schemas.openxmlformats.org/officeDocument/2006/relationships/hyperlink" Target="http://www.nort-udm.ru/catalog/ognezashita-derevo/pirilax-prime/?utm_source=site&amp;utm_medium=pdf&amp;utm_campaign=price&amp;utm_content=HEADER-POSITION&amp;utm_term=Pirilax-Prime" TargetMode="External"/><Relationship Id="rId9" Type="http://schemas.openxmlformats.org/officeDocument/2006/relationships/hyperlink" Target="http://www.nort-udm.ru/catalog/ognezashita-tkani/norteks-sh/?utm_source=site&amp;utm_medium=pdf&amp;utm_campaign=price&amp;utm_content=HEADER-POSITION&amp;utm_term=NORTEX-SH" TargetMode="External"/><Relationship Id="rId14" Type="http://schemas.openxmlformats.org/officeDocument/2006/relationships/hyperlink" Target="http://www.nort-udm.ru/catalog/antiseptic-beton/nortex-lux-beton/?utm_source=site&amp;utm_medium=pdf&amp;utm_campaign=price&amp;utm_content=HEADER-POSITION&amp;utm_term=NORTEX-LUX-CONCRETE" TargetMode="External"/><Relationship Id="rId22" Type="http://schemas.openxmlformats.org/officeDocument/2006/relationships/hyperlink" Target="http://www.nort-udm.ru/catalog/antiseptic-wood/nortex-otbelivatel/?utm_source=site&amp;utm_medium=pdf&amp;utm_campaign=price&amp;utm_content=HEADER-POSITION&amp;utm_term=NORTEX-BLEACH" TargetMode="External"/><Relationship Id="rId27" Type="http://schemas.openxmlformats.org/officeDocument/2006/relationships/hyperlink" Target="http://www.nort-udm.ru/catalog/dec-universal/nortovskaya-kraska-interernaya/?utm_source=site&amp;utm_medium=pdf&amp;utm_campaign=price&amp;utm_content=HEADER-POSITION&amp;utm_term=NORTOVSKAYA-PAINTS" TargetMode="External"/><Relationship Id="rId30" Type="http://schemas.openxmlformats.org/officeDocument/2006/relationships/hyperlink" Target="http://www.nort-udm.ru/catalog/ognezashita-derevo/mig-09/?utm_source=site&amp;utm_medium=pdf&amp;utm_campaign=price&amp;utm_content=HEADER-POSITION&amp;utm_term=MIG-09" TargetMode="External"/><Relationship Id="rId35" Type="http://schemas.openxmlformats.org/officeDocument/2006/relationships/hyperlink" Target="http://www.nort-udm.ru/catalog/dec-wood/krasula-maslo-dlja-polkov/?utm_source=site&amp;utm_medium=pdf&amp;utm_term=krasula-maslo-dlya-polkov&amp;utm_content=header-position&amp;utm_campaign=price_new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135"/>
  <sheetViews>
    <sheetView tabSelected="1" view="pageBreakPreview" zoomScale="70" zoomScaleNormal="90" zoomScaleSheetLayoutView="70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R129" sqref="R129"/>
    </sheetView>
  </sheetViews>
  <sheetFormatPr defaultRowHeight="12.75"/>
  <cols>
    <col min="1" max="1" width="4" customWidth="1"/>
    <col min="2" max="2" width="60.7109375" customWidth="1"/>
    <col min="3" max="3" width="16.85546875" customWidth="1"/>
    <col min="4" max="4" width="9.5703125" hidden="1" customWidth="1"/>
    <col min="5" max="5" width="6.7109375" customWidth="1"/>
    <col min="6" max="6" width="8.5703125" customWidth="1"/>
    <col min="7" max="7" width="7.42578125" customWidth="1"/>
    <col min="8" max="8" width="7.140625" customWidth="1"/>
    <col min="9" max="9" width="9.85546875" hidden="1" customWidth="1"/>
    <col min="10" max="10" width="7.28515625" customWidth="1"/>
    <col min="11" max="11" width="7.85546875" customWidth="1"/>
    <col min="12" max="12" width="6.85546875" customWidth="1"/>
    <col min="13" max="13" width="8.5703125" customWidth="1"/>
    <col min="14" max="14" width="11" hidden="1" customWidth="1"/>
    <col min="15" max="15" width="10" customWidth="1"/>
    <col min="16" max="16" width="8.85546875" customWidth="1"/>
    <col min="17" max="17" width="10.42578125" customWidth="1"/>
    <col min="18" max="18" width="25.140625" customWidth="1"/>
  </cols>
  <sheetData>
    <row r="1" spans="1:18" ht="18" customHeight="1">
      <c r="C1" s="339"/>
      <c r="D1" s="339"/>
      <c r="E1" s="339"/>
      <c r="F1" s="339"/>
      <c r="G1" s="339"/>
      <c r="H1" s="339"/>
      <c r="I1" s="339"/>
      <c r="J1" s="339"/>
      <c r="N1" s="340"/>
      <c r="O1" s="340"/>
      <c r="P1" s="340"/>
      <c r="Q1" s="340"/>
    </row>
    <row r="2" spans="1:18" ht="15.75" customHeight="1">
      <c r="C2" s="339"/>
      <c r="D2" s="339"/>
      <c r="E2" s="339"/>
      <c r="F2" s="339"/>
      <c r="G2" s="339"/>
      <c r="H2" s="339"/>
      <c r="I2" s="339"/>
      <c r="J2" s="339"/>
      <c r="N2" s="1"/>
      <c r="O2" s="1"/>
      <c r="P2" s="1"/>
      <c r="Q2" s="1"/>
    </row>
    <row r="3" spans="1:18" ht="18" customHeight="1">
      <c r="C3" s="339"/>
      <c r="D3" s="339"/>
      <c r="E3" s="339"/>
      <c r="F3" s="339"/>
      <c r="G3" s="339"/>
      <c r="H3" s="339"/>
      <c r="I3" s="339"/>
      <c r="J3" s="339"/>
      <c r="N3" s="1"/>
      <c r="O3" s="1"/>
      <c r="P3" s="1"/>
      <c r="Q3" s="1"/>
    </row>
    <row r="4" spans="1:18" ht="18" customHeight="1">
      <c r="C4" s="341"/>
      <c r="D4" s="341"/>
      <c r="E4" s="341"/>
      <c r="F4" s="341"/>
      <c r="G4" s="341"/>
      <c r="H4" s="341"/>
      <c r="I4" s="341"/>
      <c r="J4" s="341"/>
      <c r="N4" s="1"/>
      <c r="O4" s="1"/>
      <c r="P4" s="1"/>
      <c r="Q4" s="1"/>
    </row>
    <row r="5" spans="1:18" ht="33" customHeight="1">
      <c r="C5" s="342"/>
      <c r="D5" s="342"/>
      <c r="E5" s="342"/>
      <c r="F5" s="342"/>
      <c r="G5" s="342"/>
      <c r="H5" s="342"/>
      <c r="I5" s="342"/>
      <c r="J5" s="342"/>
      <c r="N5" s="1"/>
      <c r="O5" s="1"/>
      <c r="P5" s="1"/>
      <c r="Q5" s="1"/>
    </row>
    <row r="6" spans="1:18" ht="38.25" customHeight="1">
      <c r="A6" s="2" t="s">
        <v>245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</row>
    <row r="7" spans="1:18" ht="24.75" customHeight="1">
      <c r="A7" s="343" t="s">
        <v>231</v>
      </c>
      <c r="B7" s="343"/>
      <c r="C7" s="343"/>
      <c r="D7" s="343"/>
      <c r="E7" s="343"/>
      <c r="F7" s="343"/>
      <c r="G7" s="343"/>
      <c r="H7" s="343"/>
      <c r="I7" s="343"/>
      <c r="J7" s="343"/>
      <c r="K7" s="343"/>
      <c r="L7" s="343"/>
      <c r="M7" s="343"/>
      <c r="N7" s="343"/>
      <c r="O7" s="343"/>
      <c r="P7" s="343"/>
      <c r="Q7" s="343"/>
      <c r="R7" s="343"/>
    </row>
    <row r="8" spans="1:18" ht="45.75" customHeight="1">
      <c r="A8" s="344" t="s">
        <v>0</v>
      </c>
      <c r="B8" s="346" t="s">
        <v>1</v>
      </c>
      <c r="C8" s="285" t="s">
        <v>2</v>
      </c>
      <c r="D8" s="75"/>
      <c r="E8" s="302" t="s">
        <v>3</v>
      </c>
      <c r="F8" s="348"/>
      <c r="G8" s="348"/>
      <c r="H8" s="303"/>
      <c r="I8" s="76"/>
      <c r="J8" s="349" t="s">
        <v>4</v>
      </c>
      <c r="K8" s="349"/>
      <c r="L8" s="349"/>
      <c r="M8" s="349"/>
      <c r="N8" s="77"/>
      <c r="O8" s="285" t="s">
        <v>5</v>
      </c>
      <c r="P8" s="285" t="s">
        <v>6</v>
      </c>
      <c r="Q8" s="346" t="s">
        <v>162</v>
      </c>
      <c r="R8" s="350" t="s">
        <v>7</v>
      </c>
    </row>
    <row r="9" spans="1:18" ht="82.5" customHeight="1">
      <c r="A9" s="345"/>
      <c r="B9" s="347"/>
      <c r="C9" s="286"/>
      <c r="D9" s="78"/>
      <c r="E9" s="79" t="s">
        <v>10</v>
      </c>
      <c r="F9" s="79" t="s">
        <v>11</v>
      </c>
      <c r="G9" s="79" t="s">
        <v>12</v>
      </c>
      <c r="H9" s="89" t="s">
        <v>13</v>
      </c>
      <c r="I9" s="79"/>
      <c r="J9" s="77" t="s">
        <v>14</v>
      </c>
      <c r="K9" s="80" t="s">
        <v>15</v>
      </c>
      <c r="L9" s="80" t="s">
        <v>16</v>
      </c>
      <c r="M9" s="77" t="s">
        <v>17</v>
      </c>
      <c r="N9" s="79"/>
      <c r="O9" s="286"/>
      <c r="P9" s="286"/>
      <c r="Q9" s="347"/>
      <c r="R9" s="351"/>
    </row>
    <row r="10" spans="1:18" ht="39.75" customHeight="1">
      <c r="A10" s="354" t="s">
        <v>18</v>
      </c>
      <c r="B10" s="35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6"/>
    </row>
    <row r="11" spans="1:18" ht="36.75" customHeight="1">
      <c r="A11" s="257">
        <v>1</v>
      </c>
      <c r="B11" s="7" t="s">
        <v>19</v>
      </c>
      <c r="C11" s="245" t="s">
        <v>20</v>
      </c>
      <c r="D11" s="8">
        <v>100</v>
      </c>
      <c r="E11" s="356">
        <v>100</v>
      </c>
      <c r="F11" s="356">
        <v>280</v>
      </c>
      <c r="G11" s="295">
        <v>180</v>
      </c>
      <c r="H11" s="356">
        <v>400</v>
      </c>
      <c r="I11" s="9"/>
      <c r="J11" s="17">
        <f>Q11*0.1</f>
        <v>25.3</v>
      </c>
      <c r="K11" s="17">
        <f>Q11*0.28</f>
        <v>70.84</v>
      </c>
      <c r="L11" s="17">
        <f t="shared" ref="L11:L12" si="0">Q11*0.18</f>
        <v>45.54</v>
      </c>
      <c r="M11" s="17">
        <f t="shared" ref="M11:M12" si="1">Q11*0.4</f>
        <v>101.2</v>
      </c>
      <c r="N11" s="11">
        <v>50</v>
      </c>
      <c r="O11" s="295" t="s">
        <v>21</v>
      </c>
      <c r="P11" s="11" t="s">
        <v>22</v>
      </c>
      <c r="Q11" s="12">
        <f>R11/N11</f>
        <v>253</v>
      </c>
      <c r="R11" s="218">
        <v>12650</v>
      </c>
    </row>
    <row r="12" spans="1:18" ht="39" customHeight="1">
      <c r="A12" s="257"/>
      <c r="B12" s="270" t="s">
        <v>145</v>
      </c>
      <c r="C12" s="259"/>
      <c r="D12" s="14">
        <v>100</v>
      </c>
      <c r="E12" s="356"/>
      <c r="F12" s="356"/>
      <c r="G12" s="357"/>
      <c r="H12" s="356"/>
      <c r="I12" s="9"/>
      <c r="J12" s="17">
        <f>Q12*0.1</f>
        <v>30.604166666666671</v>
      </c>
      <c r="K12" s="17">
        <f t="shared" ref="K12" si="2">Q12*0.28</f>
        <v>85.691666666666677</v>
      </c>
      <c r="L12" s="17">
        <f t="shared" si="0"/>
        <v>55.087499999999999</v>
      </c>
      <c r="M12" s="17">
        <f t="shared" si="1"/>
        <v>122.41666666666669</v>
      </c>
      <c r="N12" s="11">
        <v>24</v>
      </c>
      <c r="O12" s="296"/>
      <c r="P12" s="16" t="s">
        <v>23</v>
      </c>
      <c r="Q12" s="12">
        <f>R12/N12</f>
        <v>306.04166666666669</v>
      </c>
      <c r="R12" s="218">
        <v>7345</v>
      </c>
    </row>
    <row r="13" spans="1:18" ht="39" customHeight="1">
      <c r="A13" s="257"/>
      <c r="B13" s="270"/>
      <c r="C13" s="259"/>
      <c r="D13" s="14"/>
      <c r="E13" s="356"/>
      <c r="F13" s="356"/>
      <c r="G13" s="357"/>
      <c r="H13" s="356"/>
      <c r="I13" s="10"/>
      <c r="J13" s="17">
        <f>Q13*0.1</f>
        <v>32.752380952380953</v>
      </c>
      <c r="K13" s="17">
        <f>Q13*0.28</f>
        <v>91.706666666666678</v>
      </c>
      <c r="L13" s="17">
        <f>Q13*0.18</f>
        <v>58.95428571428571</v>
      </c>
      <c r="M13" s="17">
        <f>Q13*0.4</f>
        <v>131.00952380952381</v>
      </c>
      <c r="N13" s="11">
        <v>10.5</v>
      </c>
      <c r="O13" s="295" t="s">
        <v>24</v>
      </c>
      <c r="P13" s="16" t="s">
        <v>25</v>
      </c>
      <c r="Q13" s="12">
        <f t="shared" ref="Q13:Q15" si="3">R13/N13</f>
        <v>327.52380952380952</v>
      </c>
      <c r="R13" s="218">
        <v>3439</v>
      </c>
    </row>
    <row r="14" spans="1:18" ht="39" customHeight="1">
      <c r="A14" s="257"/>
      <c r="B14" s="270"/>
      <c r="C14" s="259"/>
      <c r="D14" s="14"/>
      <c r="E14" s="356"/>
      <c r="F14" s="356"/>
      <c r="G14" s="357"/>
      <c r="H14" s="356"/>
      <c r="I14" s="15"/>
      <c r="J14" s="17">
        <f t="shared" ref="J14:J17" si="4">Q14*0.1</f>
        <v>35.060606060606062</v>
      </c>
      <c r="K14" s="17">
        <f t="shared" ref="K14:K17" si="5">Q14*0.28</f>
        <v>98.169696969696986</v>
      </c>
      <c r="L14" s="17">
        <f t="shared" ref="L14:L17" si="6">Q14*0.18</f>
        <v>63.109090909090909</v>
      </c>
      <c r="M14" s="17">
        <f t="shared" ref="M14" si="7">Q14*0.4</f>
        <v>140.24242424242425</v>
      </c>
      <c r="N14" s="11">
        <v>3.3</v>
      </c>
      <c r="O14" s="357"/>
      <c r="P14" s="16" t="s">
        <v>26</v>
      </c>
      <c r="Q14" s="12">
        <f t="shared" si="3"/>
        <v>350.60606060606062</v>
      </c>
      <c r="R14" s="218">
        <v>1157</v>
      </c>
    </row>
    <row r="15" spans="1:18" ht="39" customHeight="1">
      <c r="A15" s="257"/>
      <c r="B15" s="271"/>
      <c r="C15" s="260"/>
      <c r="D15" s="18"/>
      <c r="E15" s="356"/>
      <c r="F15" s="356"/>
      <c r="G15" s="296"/>
      <c r="H15" s="356"/>
      <c r="I15" s="19"/>
      <c r="J15" s="17">
        <f t="shared" si="4"/>
        <v>37.6</v>
      </c>
      <c r="K15" s="17">
        <f t="shared" si="5"/>
        <v>105.28000000000002</v>
      </c>
      <c r="L15" s="17">
        <f t="shared" si="6"/>
        <v>67.679999999999993</v>
      </c>
      <c r="M15" s="17">
        <f>Q15*0.4</f>
        <v>150.4</v>
      </c>
      <c r="N15" s="11">
        <v>1</v>
      </c>
      <c r="O15" s="296"/>
      <c r="P15" s="16" t="s">
        <v>27</v>
      </c>
      <c r="Q15" s="12">
        <f t="shared" si="3"/>
        <v>376</v>
      </c>
      <c r="R15" s="218">
        <v>376</v>
      </c>
    </row>
    <row r="16" spans="1:18" ht="36" customHeight="1">
      <c r="A16" s="275">
        <v>2</v>
      </c>
      <c r="B16" s="20" t="s">
        <v>28</v>
      </c>
      <c r="C16" s="230" t="s">
        <v>29</v>
      </c>
      <c r="D16" s="21">
        <v>100</v>
      </c>
      <c r="E16" s="293">
        <v>100</v>
      </c>
      <c r="F16" s="293">
        <v>280</v>
      </c>
      <c r="G16" s="249">
        <v>180</v>
      </c>
      <c r="H16" s="293">
        <v>400</v>
      </c>
      <c r="I16" s="22"/>
      <c r="J16" s="30">
        <f>Q16*0.1</f>
        <v>19.224000000000004</v>
      </c>
      <c r="K16" s="30">
        <f t="shared" si="5"/>
        <v>53.827200000000005</v>
      </c>
      <c r="L16" s="30">
        <f t="shared" si="6"/>
        <v>34.603200000000001</v>
      </c>
      <c r="M16" s="30">
        <f t="shared" ref="M16:M17" si="8">Q16*0.4</f>
        <v>76.896000000000015</v>
      </c>
      <c r="N16" s="25">
        <v>50</v>
      </c>
      <c r="O16" s="249" t="s">
        <v>21</v>
      </c>
      <c r="P16" s="25" t="s">
        <v>22</v>
      </c>
      <c r="Q16" s="26">
        <f>R16/N16</f>
        <v>192.24</v>
      </c>
      <c r="R16" s="218">
        <v>9612</v>
      </c>
    </row>
    <row r="17" spans="1:18" ht="30" customHeight="1">
      <c r="A17" s="275"/>
      <c r="B17" s="332" t="s">
        <v>144</v>
      </c>
      <c r="C17" s="277"/>
      <c r="D17" s="27">
        <v>100</v>
      </c>
      <c r="E17" s="293"/>
      <c r="F17" s="293"/>
      <c r="G17" s="250"/>
      <c r="H17" s="293"/>
      <c r="I17" s="22"/>
      <c r="J17" s="30">
        <f t="shared" si="4"/>
        <v>23.254166666666666</v>
      </c>
      <c r="K17" s="30">
        <f t="shared" si="5"/>
        <v>65.111666666666665</v>
      </c>
      <c r="L17" s="30">
        <f t="shared" si="6"/>
        <v>41.857499999999995</v>
      </c>
      <c r="M17" s="30">
        <f t="shared" si="8"/>
        <v>93.016666666666666</v>
      </c>
      <c r="N17" s="25">
        <v>24</v>
      </c>
      <c r="O17" s="294"/>
      <c r="P17" s="29" t="s">
        <v>23</v>
      </c>
      <c r="Q17" s="26">
        <f>R17/N17</f>
        <v>232.54166666666666</v>
      </c>
      <c r="R17" s="218">
        <v>5581</v>
      </c>
    </row>
    <row r="18" spans="1:18" ht="30" customHeight="1">
      <c r="A18" s="275"/>
      <c r="B18" s="332"/>
      <c r="C18" s="277"/>
      <c r="D18" s="27"/>
      <c r="E18" s="293"/>
      <c r="F18" s="293"/>
      <c r="G18" s="250"/>
      <c r="H18" s="293"/>
      <c r="I18" s="23"/>
      <c r="J18" s="30">
        <f>Q18*0.1</f>
        <v>24.890909090909091</v>
      </c>
      <c r="K18" s="30">
        <f>Q18*0.28</f>
        <v>69.694545454545462</v>
      </c>
      <c r="L18" s="30">
        <f>Q18*0.18</f>
        <v>44.803636363636365</v>
      </c>
      <c r="M18" s="30">
        <f>Q18*0.4</f>
        <v>99.563636363636363</v>
      </c>
      <c r="N18" s="25">
        <v>11</v>
      </c>
      <c r="O18" s="249" t="s">
        <v>24</v>
      </c>
      <c r="P18" s="29" t="s">
        <v>30</v>
      </c>
      <c r="Q18" s="26">
        <f t="shared" ref="Q18:Q20" si="9">R18/N18</f>
        <v>248.90909090909091</v>
      </c>
      <c r="R18" s="218">
        <v>2738</v>
      </c>
    </row>
    <row r="19" spans="1:18" ht="30" customHeight="1">
      <c r="A19" s="275"/>
      <c r="B19" s="332"/>
      <c r="C19" s="277"/>
      <c r="D19" s="27"/>
      <c r="E19" s="293"/>
      <c r="F19" s="293"/>
      <c r="G19" s="250"/>
      <c r="H19" s="293"/>
      <c r="I19" s="28"/>
      <c r="J19" s="30">
        <f t="shared" ref="J19:J22" si="10">Q19*0.1</f>
        <v>26.657142857142858</v>
      </c>
      <c r="K19" s="30">
        <f t="shared" ref="K19:K22" si="11">Q19*0.28</f>
        <v>74.64</v>
      </c>
      <c r="L19" s="30">
        <f>Q19*0.18</f>
        <v>47.982857142857135</v>
      </c>
      <c r="M19" s="30">
        <f>Q19*0.4</f>
        <v>106.62857142857143</v>
      </c>
      <c r="N19" s="25">
        <v>3.5</v>
      </c>
      <c r="O19" s="250"/>
      <c r="P19" s="29" t="s">
        <v>31</v>
      </c>
      <c r="Q19" s="26">
        <f t="shared" si="9"/>
        <v>266.57142857142856</v>
      </c>
      <c r="R19" s="218">
        <v>933</v>
      </c>
    </row>
    <row r="20" spans="1:18" ht="30" customHeight="1">
      <c r="A20" s="275"/>
      <c r="B20" s="333"/>
      <c r="C20" s="231"/>
      <c r="D20" s="31"/>
      <c r="E20" s="293"/>
      <c r="F20" s="293"/>
      <c r="G20" s="294"/>
      <c r="H20" s="293"/>
      <c r="I20" s="32"/>
      <c r="J20" s="30">
        <f t="shared" si="10"/>
        <v>28.545454545454547</v>
      </c>
      <c r="K20" s="30">
        <f t="shared" si="11"/>
        <v>79.927272727272737</v>
      </c>
      <c r="L20" s="30">
        <f t="shared" ref="L20:L22" si="12">Q20*0.18</f>
        <v>51.381818181818176</v>
      </c>
      <c r="M20" s="30">
        <f t="shared" ref="M20:M22" si="13">Q20*0.4</f>
        <v>114.18181818181819</v>
      </c>
      <c r="N20" s="25">
        <v>1.1000000000000001</v>
      </c>
      <c r="O20" s="294"/>
      <c r="P20" s="29" t="s">
        <v>32</v>
      </c>
      <c r="Q20" s="26">
        <f t="shared" si="9"/>
        <v>285.45454545454544</v>
      </c>
      <c r="R20" s="218">
        <v>314</v>
      </c>
    </row>
    <row r="21" spans="1:18" ht="44.25" customHeight="1">
      <c r="A21" s="257">
        <v>3</v>
      </c>
      <c r="B21" s="7" t="s">
        <v>33</v>
      </c>
      <c r="C21" s="245" t="s">
        <v>34</v>
      </c>
      <c r="D21" s="8">
        <v>100</v>
      </c>
      <c r="E21" s="356">
        <v>100</v>
      </c>
      <c r="F21" s="356">
        <v>280</v>
      </c>
      <c r="G21" s="295">
        <v>180</v>
      </c>
      <c r="H21" s="356">
        <v>400</v>
      </c>
      <c r="I21" s="9"/>
      <c r="J21" s="17">
        <f>Q21*0.1</f>
        <v>19.32</v>
      </c>
      <c r="K21" s="17">
        <f t="shared" si="11"/>
        <v>54.096000000000004</v>
      </c>
      <c r="L21" s="17">
        <f t="shared" si="12"/>
        <v>34.775999999999996</v>
      </c>
      <c r="M21" s="17">
        <f t="shared" si="13"/>
        <v>77.28</v>
      </c>
      <c r="N21" s="11">
        <v>50</v>
      </c>
      <c r="O21" s="295" t="s">
        <v>21</v>
      </c>
      <c r="P21" s="11" t="s">
        <v>22</v>
      </c>
      <c r="Q21" s="12">
        <f t="shared" ref="Q21:Q25" si="14">R21/N21</f>
        <v>193.2</v>
      </c>
      <c r="R21" s="218">
        <v>9660</v>
      </c>
    </row>
    <row r="22" spans="1:18" ht="47.25" customHeight="1">
      <c r="A22" s="257"/>
      <c r="B22" s="270" t="s">
        <v>143</v>
      </c>
      <c r="C22" s="259"/>
      <c r="D22" s="14">
        <v>100</v>
      </c>
      <c r="E22" s="356"/>
      <c r="F22" s="356"/>
      <c r="G22" s="357"/>
      <c r="H22" s="356"/>
      <c r="I22" s="9"/>
      <c r="J22" s="17">
        <f t="shared" si="10"/>
        <v>23.369230769230768</v>
      </c>
      <c r="K22" s="17">
        <f t="shared" si="11"/>
        <v>65.433846153846162</v>
      </c>
      <c r="L22" s="17">
        <f t="shared" si="12"/>
        <v>42.064615384615379</v>
      </c>
      <c r="M22" s="17">
        <f t="shared" si="13"/>
        <v>93.476923076923072</v>
      </c>
      <c r="N22" s="11">
        <v>26</v>
      </c>
      <c r="O22" s="296"/>
      <c r="P22" s="16" t="s">
        <v>125</v>
      </c>
      <c r="Q22" s="12">
        <f t="shared" si="14"/>
        <v>233.69230769230768</v>
      </c>
      <c r="R22" s="218">
        <v>6076</v>
      </c>
    </row>
    <row r="23" spans="1:18" ht="47.25" customHeight="1">
      <c r="A23" s="257"/>
      <c r="B23" s="270"/>
      <c r="C23" s="259"/>
      <c r="D23" s="14"/>
      <c r="E23" s="356"/>
      <c r="F23" s="356"/>
      <c r="G23" s="357"/>
      <c r="H23" s="356"/>
      <c r="I23" s="10"/>
      <c r="J23" s="17">
        <f>Q23*0.1</f>
        <v>25.009090909090911</v>
      </c>
      <c r="K23" s="17">
        <f>Q23*0.28</f>
        <v>70.025454545454551</v>
      </c>
      <c r="L23" s="17">
        <f>Q23*0.18</f>
        <v>45.016363636363636</v>
      </c>
      <c r="M23" s="17">
        <f>Q23*0.4</f>
        <v>100.03636363636365</v>
      </c>
      <c r="N23" s="11">
        <v>11</v>
      </c>
      <c r="O23" s="295" t="s">
        <v>24</v>
      </c>
      <c r="P23" s="16" t="s">
        <v>30</v>
      </c>
      <c r="Q23" s="12">
        <f t="shared" si="14"/>
        <v>250.09090909090909</v>
      </c>
      <c r="R23" s="218">
        <v>2751</v>
      </c>
    </row>
    <row r="24" spans="1:18" ht="47.25" customHeight="1">
      <c r="A24" s="257"/>
      <c r="B24" s="270"/>
      <c r="C24" s="259"/>
      <c r="D24" s="14"/>
      <c r="E24" s="356"/>
      <c r="F24" s="356"/>
      <c r="G24" s="357"/>
      <c r="H24" s="356"/>
      <c r="I24" s="15"/>
      <c r="J24" s="17">
        <f>Q24*0.1</f>
        <v>26.742857142857147</v>
      </c>
      <c r="K24" s="17">
        <f t="shared" ref="K24:K25" si="15">Q24*0.28</f>
        <v>74.88000000000001</v>
      </c>
      <c r="L24" s="17">
        <f t="shared" ref="L24:L25" si="16">Q24*0.18</f>
        <v>48.137142857142855</v>
      </c>
      <c r="M24" s="17">
        <f t="shared" ref="M24:M25" si="17">Q24*0.4</f>
        <v>106.97142857142859</v>
      </c>
      <c r="N24" s="11">
        <v>3.5</v>
      </c>
      <c r="O24" s="357"/>
      <c r="P24" s="16" t="s">
        <v>31</v>
      </c>
      <c r="Q24" s="12">
        <f t="shared" si="14"/>
        <v>267.42857142857144</v>
      </c>
      <c r="R24" s="218">
        <v>936</v>
      </c>
    </row>
    <row r="25" spans="1:18" ht="47.25" customHeight="1">
      <c r="A25" s="257"/>
      <c r="B25" s="271"/>
      <c r="C25" s="260"/>
      <c r="D25" s="18"/>
      <c r="E25" s="356"/>
      <c r="F25" s="356"/>
      <c r="G25" s="296"/>
      <c r="H25" s="356"/>
      <c r="I25" s="19"/>
      <c r="J25" s="17">
        <f t="shared" ref="J25" si="18">Q25*0.1</f>
        <v>28.636363636363633</v>
      </c>
      <c r="K25" s="17">
        <f t="shared" si="15"/>
        <v>80.181818181818173</v>
      </c>
      <c r="L25" s="17">
        <f t="shared" si="16"/>
        <v>51.545454545454533</v>
      </c>
      <c r="M25" s="17">
        <f t="shared" si="17"/>
        <v>114.54545454545453</v>
      </c>
      <c r="N25" s="11">
        <v>1.1000000000000001</v>
      </c>
      <c r="O25" s="296"/>
      <c r="P25" s="16" t="s">
        <v>32</v>
      </c>
      <c r="Q25" s="12">
        <f t="shared" si="14"/>
        <v>286.36363636363632</v>
      </c>
      <c r="R25" s="218">
        <v>315</v>
      </c>
    </row>
    <row r="26" spans="1:18" ht="42" customHeight="1">
      <c r="A26" s="275">
        <v>4</v>
      </c>
      <c r="B26" s="20" t="s">
        <v>35</v>
      </c>
      <c r="C26" s="230" t="s">
        <v>36</v>
      </c>
      <c r="D26" s="21">
        <v>200</v>
      </c>
      <c r="E26" s="293">
        <v>200</v>
      </c>
      <c r="F26" s="293" t="s">
        <v>37</v>
      </c>
      <c r="G26" s="249">
        <v>200</v>
      </c>
      <c r="H26" s="293" t="s">
        <v>38</v>
      </c>
      <c r="I26" s="22"/>
      <c r="J26" s="30">
        <f t="shared" ref="J26:J28" si="19">Q26*0.2</f>
        <v>34.360869565217392</v>
      </c>
      <c r="K26" s="30">
        <f t="shared" ref="K26:K28" si="20">Q26*0.2</f>
        <v>34.360869565217392</v>
      </c>
      <c r="L26" s="30">
        <f t="shared" ref="L26:L31" si="21">Q26*0.2</f>
        <v>34.360869565217392</v>
      </c>
      <c r="M26" s="24" t="s">
        <v>38</v>
      </c>
      <c r="N26" s="25">
        <v>46</v>
      </c>
      <c r="O26" s="249" t="s">
        <v>21</v>
      </c>
      <c r="P26" s="25" t="s">
        <v>39</v>
      </c>
      <c r="Q26" s="26">
        <f>R26/N26</f>
        <v>171.80434782608697</v>
      </c>
      <c r="R26" s="219">
        <v>7903</v>
      </c>
    </row>
    <row r="27" spans="1:18" ht="28.5" customHeight="1">
      <c r="A27" s="275"/>
      <c r="B27" s="332" t="s">
        <v>177</v>
      </c>
      <c r="C27" s="277"/>
      <c r="D27" s="27">
        <v>200</v>
      </c>
      <c r="E27" s="293"/>
      <c r="F27" s="293"/>
      <c r="G27" s="250"/>
      <c r="H27" s="293"/>
      <c r="I27" s="22"/>
      <c r="J27" s="30">
        <f t="shared" si="19"/>
        <v>41.081818181818186</v>
      </c>
      <c r="K27" s="30">
        <f t="shared" si="20"/>
        <v>41.081818181818186</v>
      </c>
      <c r="L27" s="30">
        <f t="shared" si="21"/>
        <v>41.081818181818186</v>
      </c>
      <c r="M27" s="24" t="s">
        <v>38</v>
      </c>
      <c r="N27" s="25">
        <v>22</v>
      </c>
      <c r="O27" s="294"/>
      <c r="P27" s="29" t="s">
        <v>126</v>
      </c>
      <c r="Q27" s="26">
        <f>R27/N27</f>
        <v>205.40909090909091</v>
      </c>
      <c r="R27" s="218">
        <v>4519</v>
      </c>
    </row>
    <row r="28" spans="1:18" ht="28.5" customHeight="1">
      <c r="A28" s="275"/>
      <c r="B28" s="332"/>
      <c r="C28" s="277"/>
      <c r="D28" s="27"/>
      <c r="E28" s="293"/>
      <c r="F28" s="293"/>
      <c r="G28" s="250"/>
      <c r="H28" s="293"/>
      <c r="I28" s="23"/>
      <c r="J28" s="30">
        <f t="shared" si="19"/>
        <v>43.660000000000004</v>
      </c>
      <c r="K28" s="30">
        <f t="shared" si="20"/>
        <v>43.660000000000004</v>
      </c>
      <c r="L28" s="30">
        <f t="shared" si="21"/>
        <v>43.660000000000004</v>
      </c>
      <c r="M28" s="24" t="s">
        <v>38</v>
      </c>
      <c r="N28" s="25">
        <v>10</v>
      </c>
      <c r="O28" s="249" t="s">
        <v>24</v>
      </c>
      <c r="P28" s="29" t="s">
        <v>127</v>
      </c>
      <c r="Q28" s="26">
        <f t="shared" ref="Q28:Q30" si="22">R28/N28</f>
        <v>218.3</v>
      </c>
      <c r="R28" s="218">
        <v>2183</v>
      </c>
    </row>
    <row r="29" spans="1:18" ht="28.5" customHeight="1">
      <c r="A29" s="275"/>
      <c r="B29" s="332"/>
      <c r="C29" s="277"/>
      <c r="D29" s="27"/>
      <c r="E29" s="293"/>
      <c r="F29" s="293"/>
      <c r="G29" s="250"/>
      <c r="H29" s="293"/>
      <c r="I29" s="28"/>
      <c r="J29" s="30">
        <f t="shared" ref="J29:J30" si="23">Q29*0.2</f>
        <v>46.25</v>
      </c>
      <c r="K29" s="30">
        <f t="shared" ref="K29:K30" si="24">Q29*0.2</f>
        <v>46.25</v>
      </c>
      <c r="L29" s="30">
        <f t="shared" si="21"/>
        <v>46.25</v>
      </c>
      <c r="M29" s="24" t="s">
        <v>38</v>
      </c>
      <c r="N29" s="25">
        <v>3.2</v>
      </c>
      <c r="O29" s="250"/>
      <c r="P29" s="29" t="s">
        <v>128</v>
      </c>
      <c r="Q29" s="26">
        <f t="shared" si="22"/>
        <v>231.25</v>
      </c>
      <c r="R29" s="218">
        <v>740</v>
      </c>
    </row>
    <row r="30" spans="1:18" ht="28.5" customHeight="1">
      <c r="A30" s="275"/>
      <c r="B30" s="333"/>
      <c r="C30" s="231"/>
      <c r="D30" s="31"/>
      <c r="E30" s="293"/>
      <c r="F30" s="293"/>
      <c r="G30" s="294"/>
      <c r="H30" s="293"/>
      <c r="I30" s="32"/>
      <c r="J30" s="30">
        <f t="shared" si="23"/>
        <v>49</v>
      </c>
      <c r="K30" s="30">
        <f t="shared" si="24"/>
        <v>49</v>
      </c>
      <c r="L30" s="30">
        <f t="shared" si="21"/>
        <v>49</v>
      </c>
      <c r="M30" s="24" t="s">
        <v>38</v>
      </c>
      <c r="N30" s="25">
        <v>1</v>
      </c>
      <c r="O30" s="294"/>
      <c r="P30" s="29" t="s">
        <v>27</v>
      </c>
      <c r="Q30" s="26">
        <f t="shared" si="22"/>
        <v>245</v>
      </c>
      <c r="R30" s="218">
        <v>245</v>
      </c>
    </row>
    <row r="31" spans="1:18" ht="29.25" customHeight="1">
      <c r="A31" s="257">
        <v>5</v>
      </c>
      <c r="B31" s="7" t="s">
        <v>43</v>
      </c>
      <c r="C31" s="245" t="s">
        <v>44</v>
      </c>
      <c r="D31" s="120"/>
      <c r="E31" s="356" t="s">
        <v>38</v>
      </c>
      <c r="F31" s="135">
        <v>300</v>
      </c>
      <c r="G31" s="135">
        <v>200</v>
      </c>
      <c r="H31" s="356" t="s">
        <v>38</v>
      </c>
      <c r="I31" s="135"/>
      <c r="J31" s="358" t="s">
        <v>38</v>
      </c>
      <c r="K31" s="142">
        <f>Q31*0.3</f>
        <v>25.093749999999996</v>
      </c>
      <c r="L31" s="142">
        <f t="shared" si="21"/>
        <v>16.729166666666668</v>
      </c>
      <c r="M31" s="295" t="s">
        <v>38</v>
      </c>
      <c r="N31" s="11">
        <v>48</v>
      </c>
      <c r="O31" s="295" t="s">
        <v>21</v>
      </c>
      <c r="P31" s="135" t="s">
        <v>45</v>
      </c>
      <c r="Q31" s="12">
        <f>R31/N31</f>
        <v>83.645833333333329</v>
      </c>
      <c r="R31" s="218">
        <v>4015</v>
      </c>
    </row>
    <row r="32" spans="1:18" ht="45.75" customHeight="1">
      <c r="A32" s="257"/>
      <c r="B32" s="270" t="s">
        <v>146</v>
      </c>
      <c r="C32" s="259"/>
      <c r="D32" s="115"/>
      <c r="E32" s="356"/>
      <c r="F32" s="356" t="s">
        <v>47</v>
      </c>
      <c r="G32" s="295" t="s">
        <v>48</v>
      </c>
      <c r="H32" s="356"/>
      <c r="I32" s="135"/>
      <c r="J32" s="359"/>
      <c r="K32" s="142">
        <f>Q32*0.103</f>
        <v>20.563553846153845</v>
      </c>
      <c r="L32" s="142">
        <f>Q32*0.069</f>
        <v>13.775584615384616</v>
      </c>
      <c r="M32" s="357"/>
      <c r="N32" s="11">
        <v>65</v>
      </c>
      <c r="O32" s="296"/>
      <c r="P32" s="135" t="s">
        <v>49</v>
      </c>
      <c r="Q32" s="12">
        <f>R32/N32</f>
        <v>199.64615384615385</v>
      </c>
      <c r="R32" s="218">
        <v>12977</v>
      </c>
    </row>
    <row r="33" spans="1:18" ht="47.25" customHeight="1">
      <c r="A33" s="257"/>
      <c r="B33" s="270"/>
      <c r="C33" s="259"/>
      <c r="D33" s="115"/>
      <c r="E33" s="356"/>
      <c r="F33" s="356"/>
      <c r="G33" s="357"/>
      <c r="H33" s="356"/>
      <c r="I33" s="135"/>
      <c r="J33" s="359"/>
      <c r="K33" s="142">
        <f t="shared" ref="K33:K34" si="25">Q33*0.103</f>
        <v>22.003374999999998</v>
      </c>
      <c r="L33" s="142">
        <f t="shared" ref="L33:L34" si="26">Q33*0.069</f>
        <v>14.740125000000001</v>
      </c>
      <c r="M33" s="357"/>
      <c r="N33" s="11">
        <v>16</v>
      </c>
      <c r="O33" s="295" t="s">
        <v>24</v>
      </c>
      <c r="P33" s="135" t="s">
        <v>50</v>
      </c>
      <c r="Q33" s="12">
        <f>R33/N33</f>
        <v>213.625</v>
      </c>
      <c r="R33" s="218">
        <v>3418</v>
      </c>
    </row>
    <row r="34" spans="1:18" ht="47.25" customHeight="1">
      <c r="A34" s="257"/>
      <c r="B34" s="271"/>
      <c r="C34" s="260"/>
      <c r="D34" s="116"/>
      <c r="E34" s="356"/>
      <c r="F34" s="356"/>
      <c r="G34" s="296"/>
      <c r="H34" s="356"/>
      <c r="I34" s="135"/>
      <c r="J34" s="360"/>
      <c r="K34" s="142">
        <f t="shared" si="25"/>
        <v>23.5458</v>
      </c>
      <c r="L34" s="142">
        <f t="shared" si="26"/>
        <v>15.773400000000001</v>
      </c>
      <c r="M34" s="296"/>
      <c r="N34" s="11">
        <v>5</v>
      </c>
      <c r="O34" s="296"/>
      <c r="P34" s="135" t="s">
        <v>51</v>
      </c>
      <c r="Q34" s="12">
        <f>R34/N34</f>
        <v>228.6</v>
      </c>
      <c r="R34" s="218">
        <v>1143</v>
      </c>
    </row>
    <row r="35" spans="1:18" ht="26.25" customHeight="1">
      <c r="A35" s="228">
        <v>6</v>
      </c>
      <c r="B35" s="20" t="s">
        <v>183</v>
      </c>
      <c r="C35" s="230" t="s">
        <v>205</v>
      </c>
      <c r="D35" s="141"/>
      <c r="E35" s="249" t="s">
        <v>38</v>
      </c>
      <c r="F35" s="249">
        <v>100</v>
      </c>
      <c r="G35" s="249">
        <v>50</v>
      </c>
      <c r="H35" s="249" t="s">
        <v>38</v>
      </c>
      <c r="I35" s="136"/>
      <c r="J35" s="249" t="s">
        <v>38</v>
      </c>
      <c r="K35" s="293">
        <f>Q35*0.1</f>
        <v>5.8000000000000007</v>
      </c>
      <c r="L35" s="293">
        <f>Q35*0.05</f>
        <v>2.9000000000000004</v>
      </c>
      <c r="M35" s="249" t="s">
        <v>38</v>
      </c>
      <c r="N35" s="25">
        <v>25</v>
      </c>
      <c r="O35" s="249" t="s">
        <v>41</v>
      </c>
      <c r="P35" s="352" t="s">
        <v>42</v>
      </c>
      <c r="Q35" s="337">
        <f>R35/N35</f>
        <v>58</v>
      </c>
      <c r="R35" s="335">
        <v>1450</v>
      </c>
    </row>
    <row r="36" spans="1:18" ht="74.25" customHeight="1">
      <c r="A36" s="320"/>
      <c r="B36" s="189" t="s">
        <v>233</v>
      </c>
      <c r="C36" s="284"/>
      <c r="D36" s="143"/>
      <c r="E36" s="250"/>
      <c r="F36" s="250"/>
      <c r="G36" s="250"/>
      <c r="H36" s="250"/>
      <c r="I36" s="136"/>
      <c r="J36" s="250"/>
      <c r="K36" s="293"/>
      <c r="L36" s="293"/>
      <c r="M36" s="250"/>
      <c r="N36" s="25"/>
      <c r="O36" s="250"/>
      <c r="P36" s="353"/>
      <c r="Q36" s="338"/>
      <c r="R36" s="336"/>
    </row>
    <row r="37" spans="1:18" ht="42.75" customHeight="1">
      <c r="A37" s="243">
        <v>7</v>
      </c>
      <c r="B37" s="7" t="s">
        <v>213</v>
      </c>
      <c r="C37" s="245" t="s">
        <v>186</v>
      </c>
      <c r="D37" s="120"/>
      <c r="E37" s="245" t="s">
        <v>151</v>
      </c>
      <c r="F37" s="245">
        <v>600</v>
      </c>
      <c r="G37" s="245">
        <v>300</v>
      </c>
      <c r="H37" s="245" t="s">
        <v>151</v>
      </c>
      <c r="I37" s="114"/>
      <c r="J37" s="245" t="s">
        <v>151</v>
      </c>
      <c r="K37" s="184">
        <f>Q37*0.6</f>
        <v>34.745454545454542</v>
      </c>
      <c r="L37" s="184">
        <f>Q37*0.3</f>
        <v>17.372727272727271</v>
      </c>
      <c r="M37" s="245" t="s">
        <v>151</v>
      </c>
      <c r="N37" s="42">
        <v>11</v>
      </c>
      <c r="O37" s="245" t="s">
        <v>182</v>
      </c>
      <c r="P37" s="139" t="s">
        <v>30</v>
      </c>
      <c r="Q37" s="144">
        <f>R37/N37</f>
        <v>57.909090909090907</v>
      </c>
      <c r="R37" s="222">
        <v>637</v>
      </c>
    </row>
    <row r="38" spans="1:18" ht="102" customHeight="1">
      <c r="A38" s="321"/>
      <c r="B38" s="33" t="s">
        <v>192</v>
      </c>
      <c r="C38" s="260"/>
      <c r="D38" s="120"/>
      <c r="E38" s="334"/>
      <c r="F38" s="334"/>
      <c r="G38" s="334"/>
      <c r="H38" s="334"/>
      <c r="I38" s="114"/>
      <c r="J38" s="334"/>
      <c r="K38" s="184">
        <f>Q38*0.6</f>
        <v>36.872727272727268</v>
      </c>
      <c r="L38" s="184">
        <f>Q38*0.3</f>
        <v>18.436363636363634</v>
      </c>
      <c r="M38" s="334"/>
      <c r="N38" s="42">
        <v>5.5</v>
      </c>
      <c r="O38" s="334"/>
      <c r="P38" s="139" t="s">
        <v>181</v>
      </c>
      <c r="Q38" s="144">
        <f>R38/N38</f>
        <v>61.454545454545453</v>
      </c>
      <c r="R38" s="222">
        <v>338</v>
      </c>
    </row>
    <row r="39" spans="1:18" ht="26.25" customHeight="1">
      <c r="A39" s="275">
        <v>8</v>
      </c>
      <c r="B39" s="20" t="s">
        <v>52</v>
      </c>
      <c r="C39" s="276" t="s">
        <v>53</v>
      </c>
      <c r="D39" s="121"/>
      <c r="E39" s="251" t="s">
        <v>54</v>
      </c>
      <c r="F39" s="252"/>
      <c r="G39" s="252"/>
      <c r="H39" s="253"/>
      <c r="I39" s="124"/>
      <c r="J39" s="281" t="str">
        <f>CONCATENATE(ROUND(Q39*0.1,2),"-",ROUND(Q39*0.23,2))</f>
        <v>13,92-32,01</v>
      </c>
      <c r="K39" s="282"/>
      <c r="L39" s="282"/>
      <c r="M39" s="283"/>
      <c r="N39" s="25">
        <v>43</v>
      </c>
      <c r="O39" s="249" t="s">
        <v>21</v>
      </c>
      <c r="P39" s="25" t="s">
        <v>55</v>
      </c>
      <c r="Q39" s="26">
        <f t="shared" ref="Q39:Q41" si="27">R39/N39</f>
        <v>139.16279069767441</v>
      </c>
      <c r="R39" s="218">
        <v>5984</v>
      </c>
    </row>
    <row r="40" spans="1:18" ht="42" customHeight="1">
      <c r="A40" s="275"/>
      <c r="B40" s="332" t="s">
        <v>147</v>
      </c>
      <c r="C40" s="277"/>
      <c r="D40" s="122"/>
      <c r="E40" s="278"/>
      <c r="F40" s="279"/>
      <c r="G40" s="279"/>
      <c r="H40" s="280"/>
      <c r="I40" s="125"/>
      <c r="J40" s="281" t="str">
        <f>CONCATENATE(ROUND(Q40*0.1,2),"-",ROUND(Q40*0.23,2))</f>
        <v>14,89-34,25</v>
      </c>
      <c r="K40" s="282"/>
      <c r="L40" s="282"/>
      <c r="M40" s="283"/>
      <c r="N40" s="25">
        <v>21</v>
      </c>
      <c r="O40" s="250"/>
      <c r="P40" s="25" t="s">
        <v>56</v>
      </c>
      <c r="Q40" s="26">
        <f t="shared" si="27"/>
        <v>148.9047619047619</v>
      </c>
      <c r="R40" s="218">
        <v>3127</v>
      </c>
    </row>
    <row r="41" spans="1:18" ht="42" customHeight="1">
      <c r="A41" s="275"/>
      <c r="B41" s="333"/>
      <c r="C41" s="231"/>
      <c r="D41" s="123"/>
      <c r="E41" s="254"/>
      <c r="F41" s="255"/>
      <c r="G41" s="255"/>
      <c r="H41" s="256"/>
      <c r="I41" s="126"/>
      <c r="J41" s="281" t="str">
        <f>CONCATENATE(ROUND(Q41*0.1,2),"-",ROUND(Q41*0.23,2))</f>
        <v>15,94-36,65</v>
      </c>
      <c r="K41" s="282"/>
      <c r="L41" s="282"/>
      <c r="M41" s="283"/>
      <c r="N41" s="25">
        <v>9.5</v>
      </c>
      <c r="O41" s="136" t="s">
        <v>24</v>
      </c>
      <c r="P41" s="25" t="s">
        <v>57</v>
      </c>
      <c r="Q41" s="26">
        <f t="shared" si="27"/>
        <v>159.36842105263159</v>
      </c>
      <c r="R41" s="218">
        <v>1514</v>
      </c>
    </row>
    <row r="42" spans="1:18" ht="45.75" customHeight="1">
      <c r="A42" s="344" t="s">
        <v>0</v>
      </c>
      <c r="B42" s="346" t="s">
        <v>1</v>
      </c>
      <c r="C42" s="285" t="s">
        <v>2</v>
      </c>
      <c r="D42" s="75"/>
      <c r="E42" s="302" t="s">
        <v>3</v>
      </c>
      <c r="F42" s="348"/>
      <c r="G42" s="348"/>
      <c r="H42" s="303"/>
      <c r="I42" s="76"/>
      <c r="J42" s="349" t="s">
        <v>4</v>
      </c>
      <c r="K42" s="349"/>
      <c r="L42" s="349"/>
      <c r="M42" s="349"/>
      <c r="N42" s="77"/>
      <c r="O42" s="285" t="s">
        <v>5</v>
      </c>
      <c r="P42" s="285" t="s">
        <v>6</v>
      </c>
      <c r="Q42" s="346" t="s">
        <v>162</v>
      </c>
      <c r="R42" s="361" t="s">
        <v>7</v>
      </c>
    </row>
    <row r="43" spans="1:18" ht="82.5" customHeight="1">
      <c r="A43" s="345"/>
      <c r="B43" s="347"/>
      <c r="C43" s="286"/>
      <c r="D43" s="78"/>
      <c r="E43" s="79" t="s">
        <v>10</v>
      </c>
      <c r="F43" s="79" t="s">
        <v>11</v>
      </c>
      <c r="G43" s="79" t="s">
        <v>12</v>
      </c>
      <c r="H43" s="79" t="s">
        <v>13</v>
      </c>
      <c r="I43" s="79"/>
      <c r="J43" s="77" t="s">
        <v>14</v>
      </c>
      <c r="K43" s="80" t="s">
        <v>15</v>
      </c>
      <c r="L43" s="80" t="s">
        <v>16</v>
      </c>
      <c r="M43" s="77" t="s">
        <v>17</v>
      </c>
      <c r="N43" s="79"/>
      <c r="O43" s="286"/>
      <c r="P43" s="286"/>
      <c r="Q43" s="347"/>
      <c r="R43" s="362"/>
    </row>
    <row r="44" spans="1:18" ht="30.75" customHeight="1">
      <c r="A44" s="257">
        <v>9</v>
      </c>
      <c r="B44" s="7" t="s">
        <v>58</v>
      </c>
      <c r="C44" s="258" t="s">
        <v>53</v>
      </c>
      <c r="D44" s="117"/>
      <c r="E44" s="261" t="s">
        <v>59</v>
      </c>
      <c r="F44" s="262"/>
      <c r="G44" s="262"/>
      <c r="H44" s="263"/>
      <c r="I44" s="128"/>
      <c r="J44" s="272" t="str">
        <f t="shared" ref="J44:J49" si="28">CONCATENATE(ROUND(Q44*0.15,2),"-",ROUND(Q44*0.35,2))</f>
        <v>22,08-51,52</v>
      </c>
      <c r="K44" s="273"/>
      <c r="L44" s="273"/>
      <c r="M44" s="274"/>
      <c r="N44" s="11">
        <v>43</v>
      </c>
      <c r="O44" s="295" t="s">
        <v>21</v>
      </c>
      <c r="P44" s="11" t="s">
        <v>55</v>
      </c>
      <c r="Q44" s="12">
        <f>R44/N44</f>
        <v>147.2093023255814</v>
      </c>
      <c r="R44" s="218">
        <v>6330</v>
      </c>
    </row>
    <row r="45" spans="1:18" ht="60.75" customHeight="1">
      <c r="A45" s="257"/>
      <c r="B45" s="270" t="s">
        <v>148</v>
      </c>
      <c r="C45" s="259"/>
      <c r="D45" s="118"/>
      <c r="E45" s="264"/>
      <c r="F45" s="265"/>
      <c r="G45" s="265"/>
      <c r="H45" s="266"/>
      <c r="I45" s="129"/>
      <c r="J45" s="272" t="str">
        <f t="shared" si="28"/>
        <v>23,63-55,13</v>
      </c>
      <c r="K45" s="273"/>
      <c r="L45" s="273"/>
      <c r="M45" s="274"/>
      <c r="N45" s="11">
        <v>21</v>
      </c>
      <c r="O45" s="296"/>
      <c r="P45" s="11" t="s">
        <v>56</v>
      </c>
      <c r="Q45" s="12">
        <f>R45/N45</f>
        <v>157.52380952380952</v>
      </c>
      <c r="R45" s="218">
        <v>3308</v>
      </c>
    </row>
    <row r="46" spans="1:18" ht="60.75" customHeight="1">
      <c r="A46" s="257"/>
      <c r="B46" s="271"/>
      <c r="C46" s="260"/>
      <c r="D46" s="119"/>
      <c r="E46" s="267"/>
      <c r="F46" s="268"/>
      <c r="G46" s="268"/>
      <c r="H46" s="269"/>
      <c r="I46" s="130"/>
      <c r="J46" s="272" t="str">
        <f t="shared" si="28"/>
        <v>25,28-58,98</v>
      </c>
      <c r="K46" s="273"/>
      <c r="L46" s="273"/>
      <c r="M46" s="274"/>
      <c r="N46" s="11">
        <v>9.5</v>
      </c>
      <c r="O46" s="135" t="s">
        <v>24</v>
      </c>
      <c r="P46" s="11" t="s">
        <v>57</v>
      </c>
      <c r="Q46" s="12">
        <f>R46/N46</f>
        <v>168.52631578947367</v>
      </c>
      <c r="R46" s="218">
        <v>1601</v>
      </c>
    </row>
    <row r="47" spans="1:18" ht="29.25" customHeight="1">
      <c r="A47" s="228">
        <v>10</v>
      </c>
      <c r="B47" s="20" t="s">
        <v>60</v>
      </c>
      <c r="C47" s="276" t="s">
        <v>53</v>
      </c>
      <c r="D47" s="122"/>
      <c r="E47" s="251" t="s">
        <v>59</v>
      </c>
      <c r="F47" s="252"/>
      <c r="G47" s="252"/>
      <c r="H47" s="253"/>
      <c r="I47" s="125"/>
      <c r="J47" s="281" t="str">
        <f t="shared" si="28"/>
        <v>21,05-49,11</v>
      </c>
      <c r="K47" s="282"/>
      <c r="L47" s="282"/>
      <c r="M47" s="283"/>
      <c r="N47" s="25">
        <v>43</v>
      </c>
      <c r="O47" s="249" t="s">
        <v>21</v>
      </c>
      <c r="P47" s="25" t="s">
        <v>61</v>
      </c>
      <c r="Q47" s="26">
        <f t="shared" ref="Q47:Q52" si="29">R47/N47</f>
        <v>140.30232558139534</v>
      </c>
      <c r="R47" s="218">
        <v>6033</v>
      </c>
    </row>
    <row r="48" spans="1:18" ht="33" customHeight="1">
      <c r="A48" s="320"/>
      <c r="B48" s="332" t="s">
        <v>62</v>
      </c>
      <c r="C48" s="277"/>
      <c r="D48" s="121"/>
      <c r="E48" s="278"/>
      <c r="F48" s="279"/>
      <c r="G48" s="279"/>
      <c r="H48" s="280"/>
      <c r="I48" s="124"/>
      <c r="J48" s="281" t="str">
        <f t="shared" si="28"/>
        <v>22,53-52,57</v>
      </c>
      <c r="K48" s="282"/>
      <c r="L48" s="282"/>
      <c r="M48" s="283"/>
      <c r="N48" s="25">
        <v>21</v>
      </c>
      <c r="O48" s="294"/>
      <c r="P48" s="25" t="s">
        <v>63</v>
      </c>
      <c r="Q48" s="26">
        <f t="shared" si="29"/>
        <v>150.1904761904762</v>
      </c>
      <c r="R48" s="218">
        <v>3154</v>
      </c>
    </row>
    <row r="49" spans="1:19" ht="33" customHeight="1">
      <c r="A49" s="229"/>
      <c r="B49" s="333"/>
      <c r="C49" s="231"/>
      <c r="D49" s="123"/>
      <c r="E49" s="254"/>
      <c r="F49" s="255"/>
      <c r="G49" s="255"/>
      <c r="H49" s="256"/>
      <c r="I49" s="126"/>
      <c r="J49" s="281" t="str">
        <f t="shared" si="28"/>
        <v>24,09-56,22</v>
      </c>
      <c r="K49" s="282"/>
      <c r="L49" s="282"/>
      <c r="M49" s="283"/>
      <c r="N49" s="25">
        <v>9.5</v>
      </c>
      <c r="O49" s="136" t="s">
        <v>24</v>
      </c>
      <c r="P49" s="25" t="s">
        <v>64</v>
      </c>
      <c r="Q49" s="26">
        <f t="shared" si="29"/>
        <v>160.63157894736841</v>
      </c>
      <c r="R49" s="218">
        <v>1526</v>
      </c>
    </row>
    <row r="50" spans="1:19" ht="24.75" customHeight="1">
      <c r="A50" s="257">
        <v>11</v>
      </c>
      <c r="B50" s="7" t="s">
        <v>65</v>
      </c>
      <c r="C50" s="258" t="s">
        <v>53</v>
      </c>
      <c r="D50" s="117"/>
      <c r="E50" s="261" t="s">
        <v>66</v>
      </c>
      <c r="F50" s="262"/>
      <c r="G50" s="262"/>
      <c r="H50" s="263"/>
      <c r="I50" s="128"/>
      <c r="J50" s="272" t="str">
        <f>CONCATENATE(ROUND(Q50*2.5,2),"-",ROUND(Q50*4.5,2))</f>
        <v>350,76-631,36</v>
      </c>
      <c r="K50" s="273"/>
      <c r="L50" s="273"/>
      <c r="M50" s="274"/>
      <c r="N50" s="11">
        <v>43</v>
      </c>
      <c r="O50" s="295" t="s">
        <v>21</v>
      </c>
      <c r="P50" s="11" t="s">
        <v>61</v>
      </c>
      <c r="Q50" s="12">
        <f t="shared" si="29"/>
        <v>140.30232558139534</v>
      </c>
      <c r="R50" s="218">
        <v>6033</v>
      </c>
    </row>
    <row r="51" spans="1:19" ht="34.5" customHeight="1">
      <c r="A51" s="257"/>
      <c r="B51" s="270" t="s">
        <v>67</v>
      </c>
      <c r="C51" s="259"/>
      <c r="D51" s="118"/>
      <c r="E51" s="264"/>
      <c r="F51" s="265"/>
      <c r="G51" s="265"/>
      <c r="H51" s="266"/>
      <c r="I51" s="129"/>
      <c r="J51" s="272" t="str">
        <f t="shared" ref="J51" si="30">CONCATENATE(ROUND(Q51*2.5,2),"-",ROUND(Q51*4.5,2))</f>
        <v>375,48-675,86</v>
      </c>
      <c r="K51" s="273"/>
      <c r="L51" s="273"/>
      <c r="M51" s="274"/>
      <c r="N51" s="11">
        <v>21</v>
      </c>
      <c r="O51" s="296"/>
      <c r="P51" s="11" t="s">
        <v>63</v>
      </c>
      <c r="Q51" s="12">
        <f t="shared" si="29"/>
        <v>150.1904761904762</v>
      </c>
      <c r="R51" s="218">
        <v>3154</v>
      </c>
    </row>
    <row r="52" spans="1:19" ht="34.5" customHeight="1">
      <c r="A52" s="257"/>
      <c r="B52" s="271"/>
      <c r="C52" s="260"/>
      <c r="D52" s="119"/>
      <c r="E52" s="267"/>
      <c r="F52" s="268"/>
      <c r="G52" s="268"/>
      <c r="H52" s="269"/>
      <c r="I52" s="130"/>
      <c r="J52" s="272" t="str">
        <f>CONCATENATE(ROUND(Q52*2.5,2),"-",ROUND(Q52*4.5,2))</f>
        <v>401,58-722,84</v>
      </c>
      <c r="K52" s="273"/>
      <c r="L52" s="273"/>
      <c r="M52" s="274"/>
      <c r="N52" s="11">
        <v>9.5</v>
      </c>
      <c r="O52" s="135" t="s">
        <v>24</v>
      </c>
      <c r="P52" s="11" t="s">
        <v>57</v>
      </c>
      <c r="Q52" s="12">
        <f t="shared" si="29"/>
        <v>160.63157894736841</v>
      </c>
      <c r="R52" s="218">
        <v>1526</v>
      </c>
    </row>
    <row r="53" spans="1:19" ht="18.75" customHeight="1">
      <c r="A53" s="228">
        <v>12</v>
      </c>
      <c r="B53" s="20" t="s">
        <v>68</v>
      </c>
      <c r="C53" s="230" t="s">
        <v>215</v>
      </c>
      <c r="D53" s="37"/>
      <c r="E53" s="251" t="s">
        <v>69</v>
      </c>
      <c r="F53" s="252"/>
      <c r="G53" s="252"/>
      <c r="H53" s="253"/>
      <c r="I53" s="127"/>
      <c r="J53" s="251">
        <f>ROUNDUP(Q53*1.7,2)</f>
        <v>939.21</v>
      </c>
      <c r="K53" s="252"/>
      <c r="L53" s="252"/>
      <c r="M53" s="253"/>
      <c r="N53" s="25">
        <v>40</v>
      </c>
      <c r="O53" s="249" t="s">
        <v>21</v>
      </c>
      <c r="P53" s="352" t="s">
        <v>70</v>
      </c>
      <c r="Q53" s="337">
        <f>R53/N53</f>
        <v>552.47500000000002</v>
      </c>
      <c r="R53" s="335">
        <v>22099</v>
      </c>
      <c r="S53" s="35"/>
    </row>
    <row r="54" spans="1:19" ht="92.25" customHeight="1">
      <c r="A54" s="229"/>
      <c r="B54" s="36" t="s">
        <v>178</v>
      </c>
      <c r="C54" s="231"/>
      <c r="D54" s="37"/>
      <c r="E54" s="254"/>
      <c r="F54" s="255"/>
      <c r="G54" s="255"/>
      <c r="H54" s="256"/>
      <c r="I54" s="127"/>
      <c r="J54" s="254"/>
      <c r="K54" s="255"/>
      <c r="L54" s="255"/>
      <c r="M54" s="256"/>
      <c r="N54" s="25"/>
      <c r="O54" s="294"/>
      <c r="P54" s="364"/>
      <c r="Q54" s="338"/>
      <c r="R54" s="336"/>
      <c r="S54" s="35"/>
    </row>
    <row r="55" spans="1:19" ht="26.25" customHeight="1">
      <c r="A55" s="243">
        <v>13</v>
      </c>
      <c r="B55" s="7" t="s">
        <v>71</v>
      </c>
      <c r="C55" s="365" t="s">
        <v>151</v>
      </c>
      <c r="D55" s="34"/>
      <c r="E55" s="261" t="s">
        <v>72</v>
      </c>
      <c r="F55" s="262"/>
      <c r="G55" s="262"/>
      <c r="H55" s="263"/>
      <c r="I55" s="131"/>
      <c r="J55" s="261" t="s">
        <v>151</v>
      </c>
      <c r="K55" s="262"/>
      <c r="L55" s="262"/>
      <c r="M55" s="263"/>
      <c r="N55" s="11">
        <v>6.6</v>
      </c>
      <c r="O55" s="295" t="s">
        <v>137</v>
      </c>
      <c r="P55" s="11" t="s">
        <v>73</v>
      </c>
      <c r="Q55" s="12">
        <f>R55/N55</f>
        <v>55.757575757575758</v>
      </c>
      <c r="R55" s="220">
        <v>368</v>
      </c>
      <c r="S55" s="35"/>
    </row>
    <row r="56" spans="1:19" ht="84" customHeight="1">
      <c r="A56" s="321"/>
      <c r="B56" s="33" t="s">
        <v>149</v>
      </c>
      <c r="C56" s="366"/>
      <c r="D56" s="34"/>
      <c r="E56" s="267"/>
      <c r="F56" s="268"/>
      <c r="G56" s="268"/>
      <c r="H56" s="269"/>
      <c r="I56" s="131"/>
      <c r="J56" s="267"/>
      <c r="K56" s="268"/>
      <c r="L56" s="268"/>
      <c r="M56" s="269"/>
      <c r="N56" s="140">
        <v>25</v>
      </c>
      <c r="O56" s="367"/>
      <c r="P56" s="11" t="s">
        <v>136</v>
      </c>
      <c r="Q56" s="12">
        <f>R56/N56</f>
        <v>55.68</v>
      </c>
      <c r="R56" s="220">
        <v>1392</v>
      </c>
    </row>
    <row r="57" spans="1:19" ht="36" customHeight="1">
      <c r="A57" s="363" t="s">
        <v>74</v>
      </c>
      <c r="B57" s="363"/>
      <c r="C57" s="363"/>
      <c r="D57" s="363"/>
      <c r="E57" s="363"/>
      <c r="F57" s="363"/>
      <c r="G57" s="363"/>
      <c r="H57" s="363"/>
      <c r="I57" s="363"/>
      <c r="J57" s="363"/>
      <c r="K57" s="363"/>
      <c r="L57" s="363"/>
      <c r="M57" s="363"/>
      <c r="N57" s="363"/>
      <c r="O57" s="363"/>
      <c r="P57" s="363"/>
      <c r="Q57" s="363"/>
      <c r="R57" s="363"/>
    </row>
    <row r="58" spans="1:19" ht="105" customHeight="1">
      <c r="A58" s="81"/>
      <c r="B58" s="82" t="s">
        <v>1</v>
      </c>
      <c r="C58" s="77" t="s">
        <v>2</v>
      </c>
      <c r="D58" s="77"/>
      <c r="E58" s="302" t="s">
        <v>3</v>
      </c>
      <c r="F58" s="348"/>
      <c r="G58" s="348"/>
      <c r="H58" s="303"/>
      <c r="I58" s="83"/>
      <c r="J58" s="302" t="s">
        <v>75</v>
      </c>
      <c r="K58" s="348"/>
      <c r="L58" s="348"/>
      <c r="M58" s="303"/>
      <c r="N58" s="84"/>
      <c r="O58" s="77" t="s">
        <v>5</v>
      </c>
      <c r="P58" s="77" t="s">
        <v>6</v>
      </c>
      <c r="Q58" s="82" t="s">
        <v>162</v>
      </c>
      <c r="R58" s="223" t="s">
        <v>7</v>
      </c>
    </row>
    <row r="59" spans="1:19" ht="45" customHeight="1">
      <c r="A59" s="275">
        <v>14</v>
      </c>
      <c r="B59" s="20" t="s">
        <v>82</v>
      </c>
      <c r="C59" s="276" t="s">
        <v>83</v>
      </c>
      <c r="D59" s="102">
        <v>80</v>
      </c>
      <c r="E59" s="251">
        <v>80</v>
      </c>
      <c r="F59" s="252"/>
      <c r="G59" s="252"/>
      <c r="H59" s="253"/>
      <c r="I59" s="109"/>
      <c r="J59" s="287">
        <f t="shared" ref="J59:J61" si="31">Q59*0.08</f>
        <v>14.352</v>
      </c>
      <c r="K59" s="288"/>
      <c r="L59" s="288"/>
      <c r="M59" s="289"/>
      <c r="N59" s="25">
        <v>40</v>
      </c>
      <c r="O59" s="249" t="s">
        <v>21</v>
      </c>
      <c r="P59" s="25" t="s">
        <v>70</v>
      </c>
      <c r="Q59" s="26">
        <f>R59/N59</f>
        <v>179.4</v>
      </c>
      <c r="R59" s="219">
        <v>7176</v>
      </c>
    </row>
    <row r="60" spans="1:19" ht="45" customHeight="1">
      <c r="A60" s="275"/>
      <c r="B60" s="332" t="s">
        <v>84</v>
      </c>
      <c r="C60" s="277"/>
      <c r="D60" s="100">
        <v>80</v>
      </c>
      <c r="E60" s="278"/>
      <c r="F60" s="279"/>
      <c r="G60" s="279"/>
      <c r="H60" s="280"/>
      <c r="I60" s="109"/>
      <c r="J60" s="287">
        <f t="shared" si="31"/>
        <v>17.364000000000001</v>
      </c>
      <c r="K60" s="288"/>
      <c r="L60" s="288"/>
      <c r="M60" s="289"/>
      <c r="N60" s="25">
        <v>20</v>
      </c>
      <c r="O60" s="294"/>
      <c r="P60" s="29" t="s">
        <v>85</v>
      </c>
      <c r="Q60" s="26">
        <f>R60/N60</f>
        <v>217.05</v>
      </c>
      <c r="R60" s="218">
        <v>4341</v>
      </c>
    </row>
    <row r="61" spans="1:19" ht="45" customHeight="1">
      <c r="A61" s="275"/>
      <c r="B61" s="332"/>
      <c r="C61" s="277"/>
      <c r="D61" s="100"/>
      <c r="E61" s="278"/>
      <c r="F61" s="279"/>
      <c r="G61" s="279"/>
      <c r="H61" s="280"/>
      <c r="I61" s="104"/>
      <c r="J61" s="287">
        <f t="shared" si="31"/>
        <v>18.58666666666667</v>
      </c>
      <c r="K61" s="288"/>
      <c r="L61" s="288"/>
      <c r="M61" s="289"/>
      <c r="N61" s="25">
        <v>9</v>
      </c>
      <c r="O61" s="249" t="s">
        <v>78</v>
      </c>
      <c r="P61" s="29" t="s">
        <v>86</v>
      </c>
      <c r="Q61" s="26">
        <f t="shared" ref="Q61:Q68" si="32">R61/N61</f>
        <v>232.33333333333334</v>
      </c>
      <c r="R61" s="218">
        <v>2091</v>
      </c>
    </row>
    <row r="62" spans="1:19" ht="45" customHeight="1">
      <c r="A62" s="275"/>
      <c r="B62" s="332"/>
      <c r="C62" s="277"/>
      <c r="D62" s="100"/>
      <c r="E62" s="278"/>
      <c r="F62" s="279"/>
      <c r="G62" s="279"/>
      <c r="H62" s="280"/>
      <c r="I62" s="104"/>
      <c r="J62" s="287">
        <f>Q62*0.08</f>
        <v>19.885714285714286</v>
      </c>
      <c r="K62" s="288"/>
      <c r="L62" s="288"/>
      <c r="M62" s="289"/>
      <c r="N62" s="25">
        <v>2.8</v>
      </c>
      <c r="O62" s="250"/>
      <c r="P62" s="39" t="s">
        <v>87</v>
      </c>
      <c r="Q62" s="26">
        <f t="shared" si="32"/>
        <v>248.57142857142858</v>
      </c>
      <c r="R62" s="218">
        <v>696</v>
      </c>
    </row>
    <row r="63" spans="1:19" ht="45" customHeight="1">
      <c r="A63" s="275"/>
      <c r="B63" s="333"/>
      <c r="C63" s="231"/>
      <c r="D63" s="101"/>
      <c r="E63" s="254"/>
      <c r="F63" s="255"/>
      <c r="G63" s="255"/>
      <c r="H63" s="256"/>
      <c r="I63" s="105"/>
      <c r="J63" s="287">
        <f>Q63*0.08</f>
        <v>21.333333333333336</v>
      </c>
      <c r="K63" s="288"/>
      <c r="L63" s="288"/>
      <c r="M63" s="289"/>
      <c r="N63" s="25">
        <v>0.9</v>
      </c>
      <c r="O63" s="294"/>
      <c r="P63" s="29" t="s">
        <v>88</v>
      </c>
      <c r="Q63" s="26">
        <f>R63/N63</f>
        <v>266.66666666666669</v>
      </c>
      <c r="R63" s="218">
        <v>240</v>
      </c>
    </row>
    <row r="64" spans="1:19" ht="32.25" customHeight="1">
      <c r="A64" s="257">
        <v>15</v>
      </c>
      <c r="B64" s="7" t="s">
        <v>89</v>
      </c>
      <c r="C64" s="258" t="s">
        <v>83</v>
      </c>
      <c r="D64" s="98">
        <v>80</v>
      </c>
      <c r="E64" s="261">
        <v>80</v>
      </c>
      <c r="F64" s="262"/>
      <c r="G64" s="262"/>
      <c r="H64" s="263"/>
      <c r="I64" s="106"/>
      <c r="J64" s="377">
        <f t="shared" ref="J64:J65" si="33">Q64*0.08</f>
        <v>14.352</v>
      </c>
      <c r="K64" s="377"/>
      <c r="L64" s="377"/>
      <c r="M64" s="377"/>
      <c r="N64" s="11">
        <v>40</v>
      </c>
      <c r="O64" s="295" t="s">
        <v>21</v>
      </c>
      <c r="P64" s="11" t="s">
        <v>70</v>
      </c>
      <c r="Q64" s="12">
        <f t="shared" si="32"/>
        <v>179.4</v>
      </c>
      <c r="R64" s="219">
        <v>7176</v>
      </c>
    </row>
    <row r="65" spans="1:18" ht="32.25" customHeight="1">
      <c r="A65" s="257"/>
      <c r="B65" s="270" t="s">
        <v>90</v>
      </c>
      <c r="C65" s="259"/>
      <c r="D65" s="103">
        <v>80</v>
      </c>
      <c r="E65" s="264"/>
      <c r="F65" s="265"/>
      <c r="G65" s="265"/>
      <c r="H65" s="266"/>
      <c r="I65" s="106"/>
      <c r="J65" s="377">
        <f t="shared" si="33"/>
        <v>17.364000000000001</v>
      </c>
      <c r="K65" s="377"/>
      <c r="L65" s="377"/>
      <c r="M65" s="377"/>
      <c r="N65" s="11">
        <v>20</v>
      </c>
      <c r="O65" s="296"/>
      <c r="P65" s="16" t="s">
        <v>85</v>
      </c>
      <c r="Q65" s="12">
        <f t="shared" si="32"/>
        <v>217.05</v>
      </c>
      <c r="R65" s="218">
        <v>4341</v>
      </c>
    </row>
    <row r="66" spans="1:18" ht="31.5" customHeight="1">
      <c r="A66" s="257"/>
      <c r="B66" s="270"/>
      <c r="C66" s="259"/>
      <c r="D66" s="103"/>
      <c r="E66" s="264"/>
      <c r="F66" s="265"/>
      <c r="G66" s="265"/>
      <c r="H66" s="266"/>
      <c r="I66" s="107"/>
      <c r="J66" s="377">
        <f>Q66*0.08</f>
        <v>18.58666666666667</v>
      </c>
      <c r="K66" s="377"/>
      <c r="L66" s="377"/>
      <c r="M66" s="377"/>
      <c r="N66" s="11">
        <v>9</v>
      </c>
      <c r="O66" s="295" t="s">
        <v>78</v>
      </c>
      <c r="P66" s="16" t="s">
        <v>86</v>
      </c>
      <c r="Q66" s="12">
        <f t="shared" si="32"/>
        <v>232.33333333333334</v>
      </c>
      <c r="R66" s="218">
        <v>2091</v>
      </c>
    </row>
    <row r="67" spans="1:18" ht="31.5" customHeight="1">
      <c r="A67" s="257"/>
      <c r="B67" s="270"/>
      <c r="C67" s="259"/>
      <c r="D67" s="103"/>
      <c r="E67" s="264"/>
      <c r="F67" s="265"/>
      <c r="G67" s="265"/>
      <c r="H67" s="266"/>
      <c r="I67" s="107"/>
      <c r="J67" s="377">
        <f>Q67*0.08</f>
        <v>19.885714285714286</v>
      </c>
      <c r="K67" s="377"/>
      <c r="L67" s="377"/>
      <c r="M67" s="377"/>
      <c r="N67" s="11">
        <v>2.8</v>
      </c>
      <c r="O67" s="357"/>
      <c r="P67" s="38" t="s">
        <v>87</v>
      </c>
      <c r="Q67" s="12">
        <f t="shared" si="32"/>
        <v>248.57142857142858</v>
      </c>
      <c r="R67" s="218">
        <v>696</v>
      </c>
    </row>
    <row r="68" spans="1:18" ht="31.5" customHeight="1">
      <c r="A68" s="257"/>
      <c r="B68" s="271"/>
      <c r="C68" s="260"/>
      <c r="D68" s="99"/>
      <c r="E68" s="267"/>
      <c r="F68" s="268"/>
      <c r="G68" s="268"/>
      <c r="H68" s="269"/>
      <c r="I68" s="108"/>
      <c r="J68" s="377">
        <f>Q68*0.08</f>
        <v>21.333333333333336</v>
      </c>
      <c r="K68" s="377"/>
      <c r="L68" s="377"/>
      <c r="M68" s="377"/>
      <c r="N68" s="11">
        <v>0.9</v>
      </c>
      <c r="O68" s="296"/>
      <c r="P68" s="16" t="s">
        <v>88</v>
      </c>
      <c r="Q68" s="12">
        <f t="shared" si="32"/>
        <v>266.66666666666669</v>
      </c>
      <c r="R68" s="218">
        <v>240</v>
      </c>
    </row>
    <row r="69" spans="1:18" ht="33.75" customHeight="1">
      <c r="A69" s="275">
        <v>16</v>
      </c>
      <c r="B69" s="20" t="s">
        <v>203</v>
      </c>
      <c r="C69" s="368" t="s">
        <v>204</v>
      </c>
      <c r="D69" s="171">
        <v>120</v>
      </c>
      <c r="E69" s="293">
        <v>160</v>
      </c>
      <c r="F69" s="293"/>
      <c r="G69" s="293"/>
      <c r="H69" s="293"/>
      <c r="I69" s="215"/>
      <c r="J69" s="370">
        <f>Q69*0.16</f>
        <v>19.899534883720932</v>
      </c>
      <c r="K69" s="371"/>
      <c r="L69" s="371"/>
      <c r="M69" s="372"/>
      <c r="N69" s="25">
        <v>43</v>
      </c>
      <c r="O69" s="293" t="s">
        <v>21</v>
      </c>
      <c r="P69" s="25" t="s">
        <v>61</v>
      </c>
      <c r="Q69" s="26">
        <f>R69/N69</f>
        <v>124.37209302325581</v>
      </c>
      <c r="R69" s="224">
        <v>5348</v>
      </c>
    </row>
    <row r="70" spans="1:18" ht="83.25" customHeight="1">
      <c r="A70" s="275"/>
      <c r="B70" s="36" t="s">
        <v>212</v>
      </c>
      <c r="C70" s="369"/>
      <c r="D70" s="171"/>
      <c r="E70" s="293"/>
      <c r="F70" s="293"/>
      <c r="G70" s="293"/>
      <c r="H70" s="293"/>
      <c r="I70" s="215"/>
      <c r="J70" s="370">
        <f>Q70*0.16</f>
        <v>24.068571428571428</v>
      </c>
      <c r="K70" s="371"/>
      <c r="L70" s="371"/>
      <c r="M70" s="372"/>
      <c r="N70" s="216">
        <v>21</v>
      </c>
      <c r="O70" s="293"/>
      <c r="P70" s="25" t="s">
        <v>63</v>
      </c>
      <c r="Q70" s="26">
        <f>R70/N70</f>
        <v>150.42857142857142</v>
      </c>
      <c r="R70" s="220">
        <v>3159</v>
      </c>
    </row>
    <row r="71" spans="1:18" ht="33.75" customHeight="1">
      <c r="A71" s="257">
        <v>17</v>
      </c>
      <c r="B71" s="7" t="s">
        <v>201</v>
      </c>
      <c r="C71" s="408" t="s">
        <v>77</v>
      </c>
      <c r="D71" s="137">
        <v>120</v>
      </c>
      <c r="E71" s="356">
        <v>120</v>
      </c>
      <c r="F71" s="356"/>
      <c r="G71" s="356"/>
      <c r="H71" s="356"/>
      <c r="I71" s="169"/>
      <c r="J71" s="419">
        <f>Q71*0.12</f>
        <v>12.421395348837208</v>
      </c>
      <c r="K71" s="420"/>
      <c r="L71" s="420"/>
      <c r="M71" s="421"/>
      <c r="N71" s="11">
        <v>43</v>
      </c>
      <c r="O71" s="356" t="s">
        <v>21</v>
      </c>
      <c r="P71" s="378" t="s">
        <v>61</v>
      </c>
      <c r="Q71" s="373">
        <f t="shared" ref="Q71:Q83" si="34">R71/N71</f>
        <v>103.51162790697674</v>
      </c>
      <c r="R71" s="335">
        <v>4451</v>
      </c>
    </row>
    <row r="72" spans="1:18" ht="73.5" customHeight="1">
      <c r="A72" s="257"/>
      <c r="B72" s="33" t="s">
        <v>202</v>
      </c>
      <c r="C72" s="408"/>
      <c r="D72" s="137"/>
      <c r="E72" s="356"/>
      <c r="F72" s="356"/>
      <c r="G72" s="356"/>
      <c r="H72" s="356"/>
      <c r="I72" s="169"/>
      <c r="J72" s="422"/>
      <c r="K72" s="423"/>
      <c r="L72" s="423"/>
      <c r="M72" s="424"/>
      <c r="N72" s="150"/>
      <c r="O72" s="356"/>
      <c r="P72" s="379"/>
      <c r="Q72" s="374"/>
      <c r="R72" s="336"/>
    </row>
    <row r="73" spans="1:18" ht="105" customHeight="1">
      <c r="A73" s="81"/>
      <c r="B73" s="82" t="s">
        <v>1</v>
      </c>
      <c r="C73" s="134" t="s">
        <v>2</v>
      </c>
      <c r="D73" s="134"/>
      <c r="E73" s="302" t="s">
        <v>3</v>
      </c>
      <c r="F73" s="348"/>
      <c r="G73" s="348"/>
      <c r="H73" s="303"/>
      <c r="I73" s="83"/>
      <c r="J73" s="302" t="s">
        <v>75</v>
      </c>
      <c r="K73" s="348"/>
      <c r="L73" s="348"/>
      <c r="M73" s="303"/>
      <c r="N73" s="84"/>
      <c r="O73" s="134" t="s">
        <v>5</v>
      </c>
      <c r="P73" s="134" t="s">
        <v>6</v>
      </c>
      <c r="Q73" s="82" t="s">
        <v>162</v>
      </c>
      <c r="R73" s="223" t="s">
        <v>7</v>
      </c>
    </row>
    <row r="74" spans="1:18" ht="36" customHeight="1">
      <c r="A74" s="228">
        <v>18</v>
      </c>
      <c r="B74" s="20" t="s">
        <v>76</v>
      </c>
      <c r="C74" s="276" t="s">
        <v>77</v>
      </c>
      <c r="D74" s="152">
        <v>120</v>
      </c>
      <c r="E74" s="278">
        <v>120</v>
      </c>
      <c r="F74" s="279"/>
      <c r="G74" s="279"/>
      <c r="H74" s="280"/>
      <c r="I74" s="165"/>
      <c r="J74" s="287">
        <f>Q74*0.12</f>
        <v>15.022857142857141</v>
      </c>
      <c r="K74" s="288"/>
      <c r="L74" s="288"/>
      <c r="M74" s="289"/>
      <c r="N74" s="167">
        <v>21</v>
      </c>
      <c r="O74" s="164" t="s">
        <v>21</v>
      </c>
      <c r="P74" s="29" t="s">
        <v>63</v>
      </c>
      <c r="Q74" s="26">
        <f>R74/N74</f>
        <v>125.19047619047619</v>
      </c>
      <c r="R74" s="218">
        <v>2629</v>
      </c>
    </row>
    <row r="75" spans="1:18" ht="37.5" customHeight="1">
      <c r="A75" s="320"/>
      <c r="B75" s="332" t="s">
        <v>207</v>
      </c>
      <c r="C75" s="277"/>
      <c r="D75" s="152"/>
      <c r="E75" s="278"/>
      <c r="F75" s="279"/>
      <c r="G75" s="279"/>
      <c r="H75" s="280"/>
      <c r="I75" s="162"/>
      <c r="J75" s="287">
        <f t="shared" ref="J75" si="35">Q75*0.12</f>
        <v>16.079999999999998</v>
      </c>
      <c r="K75" s="288"/>
      <c r="L75" s="288"/>
      <c r="M75" s="289"/>
      <c r="N75" s="167">
        <v>9.5</v>
      </c>
      <c r="O75" s="249" t="s">
        <v>78</v>
      </c>
      <c r="P75" s="181" t="s">
        <v>64</v>
      </c>
      <c r="Q75" s="26">
        <f>R75/N75</f>
        <v>134</v>
      </c>
      <c r="R75" s="218">
        <v>1273</v>
      </c>
    </row>
    <row r="76" spans="1:18" ht="37.5" customHeight="1">
      <c r="A76" s="320"/>
      <c r="B76" s="332"/>
      <c r="C76" s="277"/>
      <c r="D76" s="152"/>
      <c r="E76" s="278"/>
      <c r="F76" s="279"/>
      <c r="G76" s="279"/>
      <c r="H76" s="280"/>
      <c r="I76" s="162"/>
      <c r="J76" s="287">
        <f>Q76*0.12</f>
        <v>17.16</v>
      </c>
      <c r="K76" s="288"/>
      <c r="L76" s="288"/>
      <c r="M76" s="289"/>
      <c r="N76" s="168">
        <v>3</v>
      </c>
      <c r="O76" s="250"/>
      <c r="P76" s="39" t="s">
        <v>79</v>
      </c>
      <c r="Q76" s="26">
        <f>R76/N76</f>
        <v>143</v>
      </c>
      <c r="R76" s="218">
        <v>429</v>
      </c>
    </row>
    <row r="77" spans="1:18" ht="37.5" customHeight="1">
      <c r="A77" s="229"/>
      <c r="B77" s="333"/>
      <c r="C77" s="231"/>
      <c r="D77" s="153"/>
      <c r="E77" s="254"/>
      <c r="F77" s="255"/>
      <c r="G77" s="255"/>
      <c r="H77" s="256"/>
      <c r="I77" s="163"/>
      <c r="J77" s="287">
        <f>Q77*0.12</f>
        <v>18.442105263157895</v>
      </c>
      <c r="K77" s="288"/>
      <c r="L77" s="288"/>
      <c r="M77" s="289"/>
      <c r="N77" s="25">
        <v>0.95</v>
      </c>
      <c r="O77" s="294"/>
      <c r="P77" s="39" t="s">
        <v>80</v>
      </c>
      <c r="Q77" s="26">
        <f>R77/N77</f>
        <v>153.68421052631581</v>
      </c>
      <c r="R77" s="218">
        <v>146</v>
      </c>
    </row>
    <row r="78" spans="1:18" ht="31.5" customHeight="1">
      <c r="A78" s="257">
        <v>19</v>
      </c>
      <c r="B78" s="7" t="s">
        <v>81</v>
      </c>
      <c r="C78" s="258" t="s">
        <v>77</v>
      </c>
      <c r="D78" s="157">
        <v>120</v>
      </c>
      <c r="E78" s="264">
        <v>120</v>
      </c>
      <c r="F78" s="265"/>
      <c r="G78" s="265"/>
      <c r="H78" s="266"/>
      <c r="I78" s="161"/>
      <c r="J78" s="377">
        <f t="shared" ref="J78" si="36">Q78*0.12</f>
        <v>15.022857142857141</v>
      </c>
      <c r="K78" s="377"/>
      <c r="L78" s="377"/>
      <c r="M78" s="377"/>
      <c r="N78" s="11">
        <v>21</v>
      </c>
      <c r="O78" s="170" t="s">
        <v>21</v>
      </c>
      <c r="P78" s="16" t="s">
        <v>63</v>
      </c>
      <c r="Q78" s="12">
        <f t="shared" si="34"/>
        <v>125.19047619047619</v>
      </c>
      <c r="R78" s="218">
        <v>2629</v>
      </c>
    </row>
    <row r="79" spans="1:18" ht="30" customHeight="1">
      <c r="A79" s="257"/>
      <c r="B79" s="270" t="s">
        <v>208</v>
      </c>
      <c r="C79" s="259"/>
      <c r="D79" s="157"/>
      <c r="E79" s="264"/>
      <c r="F79" s="265"/>
      <c r="G79" s="265"/>
      <c r="H79" s="266"/>
      <c r="I79" s="159"/>
      <c r="J79" s="377">
        <f>Q79*0.12</f>
        <v>16.079999999999998</v>
      </c>
      <c r="K79" s="377"/>
      <c r="L79" s="377"/>
      <c r="M79" s="377"/>
      <c r="N79" s="11">
        <v>9.5</v>
      </c>
      <c r="O79" s="295" t="s">
        <v>78</v>
      </c>
      <c r="P79" s="16" t="s">
        <v>64</v>
      </c>
      <c r="Q79" s="12">
        <f t="shared" si="34"/>
        <v>134</v>
      </c>
      <c r="R79" s="218">
        <v>1273</v>
      </c>
    </row>
    <row r="80" spans="1:18" ht="30" customHeight="1">
      <c r="A80" s="257"/>
      <c r="B80" s="270"/>
      <c r="C80" s="259"/>
      <c r="D80" s="157"/>
      <c r="E80" s="264"/>
      <c r="F80" s="265"/>
      <c r="G80" s="265"/>
      <c r="H80" s="266"/>
      <c r="I80" s="159"/>
      <c r="J80" s="377">
        <f t="shared" ref="J80" si="37">Q80*0.12</f>
        <v>17.16</v>
      </c>
      <c r="K80" s="377"/>
      <c r="L80" s="377"/>
      <c r="M80" s="377"/>
      <c r="N80" s="11">
        <v>3</v>
      </c>
      <c r="O80" s="357"/>
      <c r="P80" s="38" t="s">
        <v>79</v>
      </c>
      <c r="Q80" s="12">
        <f t="shared" si="34"/>
        <v>143</v>
      </c>
      <c r="R80" s="218">
        <v>429</v>
      </c>
    </row>
    <row r="81" spans="1:18" ht="30" customHeight="1">
      <c r="A81" s="257"/>
      <c r="B81" s="271"/>
      <c r="C81" s="260"/>
      <c r="D81" s="158"/>
      <c r="E81" s="267"/>
      <c r="F81" s="268"/>
      <c r="G81" s="268"/>
      <c r="H81" s="269"/>
      <c r="I81" s="160"/>
      <c r="J81" s="377">
        <f>Q81*0.12</f>
        <v>18.442105263157895</v>
      </c>
      <c r="K81" s="377"/>
      <c r="L81" s="377"/>
      <c r="M81" s="377"/>
      <c r="N81" s="11">
        <v>0.95</v>
      </c>
      <c r="O81" s="296"/>
      <c r="P81" s="38" t="s">
        <v>80</v>
      </c>
      <c r="Q81" s="12">
        <f t="shared" si="34"/>
        <v>153.68421052631581</v>
      </c>
      <c r="R81" s="218">
        <v>146</v>
      </c>
    </row>
    <row r="82" spans="1:18" ht="33" customHeight="1">
      <c r="A82" s="228">
        <v>20</v>
      </c>
      <c r="B82" s="20" t="s">
        <v>216</v>
      </c>
      <c r="C82" s="230" t="s">
        <v>185</v>
      </c>
      <c r="D82" s="151"/>
      <c r="E82" s="232">
        <v>120</v>
      </c>
      <c r="F82" s="385"/>
      <c r="G82" s="385"/>
      <c r="H82" s="386"/>
      <c r="I82" s="154"/>
      <c r="J82" s="390">
        <f>Q82*0.12</f>
        <v>7.1066666666666665</v>
      </c>
      <c r="K82" s="391"/>
      <c r="L82" s="391"/>
      <c r="M82" s="392"/>
      <c r="N82" s="45">
        <v>9</v>
      </c>
      <c r="O82" s="230" t="s">
        <v>182</v>
      </c>
      <c r="P82" s="176" t="s">
        <v>184</v>
      </c>
      <c r="Q82" s="26">
        <f t="shared" si="34"/>
        <v>59.222222222222221</v>
      </c>
      <c r="R82" s="222">
        <v>533</v>
      </c>
    </row>
    <row r="83" spans="1:18" ht="141.75" customHeight="1">
      <c r="A83" s="229"/>
      <c r="B83" s="36" t="s">
        <v>194</v>
      </c>
      <c r="C83" s="231"/>
      <c r="D83" s="151"/>
      <c r="E83" s="387"/>
      <c r="F83" s="388"/>
      <c r="G83" s="388"/>
      <c r="H83" s="389"/>
      <c r="I83" s="154"/>
      <c r="J83" s="393">
        <f>Q83*0.12</f>
        <v>7.6266666666666669</v>
      </c>
      <c r="K83" s="393"/>
      <c r="L83" s="393"/>
      <c r="M83" s="393"/>
      <c r="N83" s="45">
        <v>4.5</v>
      </c>
      <c r="O83" s="297"/>
      <c r="P83" s="176" t="s">
        <v>116</v>
      </c>
      <c r="Q83" s="26">
        <f t="shared" si="34"/>
        <v>63.555555555555557</v>
      </c>
      <c r="R83" s="222">
        <v>286</v>
      </c>
    </row>
    <row r="84" spans="1:18" s="40" customFormat="1" ht="28.5" customHeight="1">
      <c r="A84" s="243">
        <v>21</v>
      </c>
      <c r="B84" s="7" t="s">
        <v>91</v>
      </c>
      <c r="C84" s="245" t="s">
        <v>151</v>
      </c>
      <c r="D84" s="245" t="s">
        <v>92</v>
      </c>
      <c r="E84" s="394" t="s">
        <v>152</v>
      </c>
      <c r="F84" s="395"/>
      <c r="G84" s="395"/>
      <c r="H84" s="396"/>
      <c r="I84" s="160"/>
      <c r="J84" s="261" t="s">
        <v>38</v>
      </c>
      <c r="K84" s="262"/>
      <c r="L84" s="262"/>
      <c r="M84" s="263"/>
      <c r="N84" s="378">
        <v>0.9</v>
      </c>
      <c r="O84" s="295" t="s">
        <v>93</v>
      </c>
      <c r="P84" s="375" t="s">
        <v>88</v>
      </c>
      <c r="Q84" s="373">
        <f>R84/N84</f>
        <v>288.88888888888886</v>
      </c>
      <c r="R84" s="335">
        <v>260</v>
      </c>
    </row>
    <row r="85" spans="1:18" s="40" customFormat="1" ht="63" customHeight="1">
      <c r="A85" s="244"/>
      <c r="B85" s="270" t="s">
        <v>150</v>
      </c>
      <c r="C85" s="259"/>
      <c r="D85" s="246"/>
      <c r="E85" s="397"/>
      <c r="F85" s="398"/>
      <c r="G85" s="398"/>
      <c r="H85" s="399"/>
      <c r="I85" s="160"/>
      <c r="J85" s="264"/>
      <c r="K85" s="265"/>
      <c r="L85" s="265"/>
      <c r="M85" s="266"/>
      <c r="N85" s="379"/>
      <c r="O85" s="296"/>
      <c r="P85" s="376"/>
      <c r="Q85" s="374"/>
      <c r="R85" s="336"/>
    </row>
    <row r="86" spans="1:18" s="40" customFormat="1" ht="91.5" customHeight="1">
      <c r="A86" s="244"/>
      <c r="B86" s="271"/>
      <c r="C86" s="260"/>
      <c r="D86" s="260"/>
      <c r="E86" s="400"/>
      <c r="F86" s="401"/>
      <c r="G86" s="401"/>
      <c r="H86" s="402"/>
      <c r="I86" s="160"/>
      <c r="J86" s="267"/>
      <c r="K86" s="268"/>
      <c r="L86" s="268"/>
      <c r="M86" s="269"/>
      <c r="N86" s="11">
        <v>0.3</v>
      </c>
      <c r="O86" s="179" t="s">
        <v>94</v>
      </c>
      <c r="P86" s="16" t="s">
        <v>95</v>
      </c>
      <c r="Q86" s="12">
        <f>R86/N86</f>
        <v>693.33333333333337</v>
      </c>
      <c r="R86" s="221">
        <v>208</v>
      </c>
    </row>
    <row r="87" spans="1:18" s="40" customFormat="1" ht="39" customHeight="1">
      <c r="A87" s="228">
        <v>22</v>
      </c>
      <c r="B87" s="20" t="s">
        <v>217</v>
      </c>
      <c r="C87" s="230" t="s">
        <v>188</v>
      </c>
      <c r="D87" s="153">
        <v>80</v>
      </c>
      <c r="E87" s="251" t="s">
        <v>195</v>
      </c>
      <c r="F87" s="252"/>
      <c r="G87" s="252"/>
      <c r="H87" s="253"/>
      <c r="I87" s="163">
        <v>150</v>
      </c>
      <c r="J87" s="370" t="str">
        <f>CONCATENATE(ROUND(Q87*0.08,2),"-",ROUND(Q87*0.15,2))</f>
        <v>54,08-101,4</v>
      </c>
      <c r="K87" s="371"/>
      <c r="L87" s="371" t="str">
        <f t="shared" ref="L87:L88" si="38">CONCATENATE(ROUND(S87*0.09,2),"-",ROUND(S87*0.22,2))</f>
        <v>0-0</v>
      </c>
      <c r="M87" s="372"/>
      <c r="N87" s="25">
        <v>0.75</v>
      </c>
      <c r="O87" s="249" t="s">
        <v>108</v>
      </c>
      <c r="P87" s="383" t="s">
        <v>187</v>
      </c>
      <c r="Q87" s="337">
        <f>R87/N87</f>
        <v>676</v>
      </c>
      <c r="R87" s="335">
        <v>507</v>
      </c>
    </row>
    <row r="88" spans="1:18" s="40" customFormat="1" ht="202.5" customHeight="1">
      <c r="A88" s="229"/>
      <c r="B88" s="36" t="s">
        <v>225</v>
      </c>
      <c r="C88" s="231"/>
      <c r="D88" s="153"/>
      <c r="E88" s="254"/>
      <c r="F88" s="255"/>
      <c r="G88" s="255"/>
      <c r="H88" s="256"/>
      <c r="I88" s="163"/>
      <c r="J88" s="380" t="str">
        <f t="shared" ref="J88" si="39">CONCATENATE(ROUND(Q88*0.09,2),"-",ROUND(Q88*0.22,2))</f>
        <v>0-0</v>
      </c>
      <c r="K88" s="381"/>
      <c r="L88" s="381" t="str">
        <f t="shared" si="38"/>
        <v>0-0</v>
      </c>
      <c r="M88" s="382"/>
      <c r="N88" s="25"/>
      <c r="O88" s="294"/>
      <c r="P88" s="384"/>
      <c r="Q88" s="338"/>
      <c r="R88" s="336"/>
    </row>
    <row r="89" spans="1:18" s="41" customFormat="1" ht="36.75" customHeight="1">
      <c r="A89" s="243">
        <v>23</v>
      </c>
      <c r="B89" s="180" t="s">
        <v>96</v>
      </c>
      <c r="C89" s="166" t="s">
        <v>197</v>
      </c>
      <c r="D89" s="158"/>
      <c r="E89" s="272" t="s">
        <v>138</v>
      </c>
      <c r="F89" s="273"/>
      <c r="G89" s="273"/>
      <c r="H89" s="274"/>
      <c r="I89" s="160"/>
      <c r="J89" s="290">
        <f>Q89/36*0.08</f>
        <v>0.93186991869918701</v>
      </c>
      <c r="K89" s="291"/>
      <c r="L89" s="291"/>
      <c r="M89" s="292"/>
      <c r="N89" s="11">
        <v>41</v>
      </c>
      <c r="O89" s="295" t="s">
        <v>21</v>
      </c>
      <c r="P89" s="375" t="s">
        <v>141</v>
      </c>
      <c r="Q89" s="373">
        <f>R89/N90</f>
        <v>419.34146341463412</v>
      </c>
      <c r="R89" s="226">
        <v>17193</v>
      </c>
    </row>
    <row r="90" spans="1:18" s="41" customFormat="1" ht="30.75" customHeight="1">
      <c r="A90" s="244"/>
      <c r="B90" s="270" t="s">
        <v>153</v>
      </c>
      <c r="C90" s="166" t="s">
        <v>198</v>
      </c>
      <c r="D90" s="158"/>
      <c r="E90" s="272" t="s">
        <v>139</v>
      </c>
      <c r="F90" s="273"/>
      <c r="G90" s="273"/>
      <c r="H90" s="274"/>
      <c r="I90" s="160"/>
      <c r="J90" s="290">
        <f>Q89/31*0.08</f>
        <v>1.0821715184893783</v>
      </c>
      <c r="K90" s="291"/>
      <c r="L90" s="291"/>
      <c r="M90" s="292"/>
      <c r="N90" s="11">
        <v>41</v>
      </c>
      <c r="O90" s="357"/>
      <c r="P90" s="405"/>
      <c r="Q90" s="406">
        <f t="shared" ref="Q90:Q94" si="40">R90/N90</f>
        <v>0</v>
      </c>
      <c r="R90" s="403"/>
    </row>
    <row r="91" spans="1:18" s="41" customFormat="1" ht="30.75" customHeight="1">
      <c r="A91" s="244"/>
      <c r="B91" s="270"/>
      <c r="C91" s="166" t="s">
        <v>199</v>
      </c>
      <c r="D91" s="158"/>
      <c r="E91" s="272" t="s">
        <v>140</v>
      </c>
      <c r="F91" s="273"/>
      <c r="G91" s="273"/>
      <c r="H91" s="274"/>
      <c r="I91" s="160"/>
      <c r="J91" s="290">
        <f>Q89/26*0.08</f>
        <v>1.2902814258911821</v>
      </c>
      <c r="K91" s="291"/>
      <c r="L91" s="291"/>
      <c r="M91" s="292"/>
      <c r="N91" s="11">
        <v>41</v>
      </c>
      <c r="O91" s="296"/>
      <c r="P91" s="376"/>
      <c r="Q91" s="374">
        <f t="shared" si="40"/>
        <v>0</v>
      </c>
      <c r="R91" s="404"/>
    </row>
    <row r="92" spans="1:18" s="41" customFormat="1" ht="30.75" customHeight="1">
      <c r="A92" s="244"/>
      <c r="B92" s="270"/>
      <c r="C92" s="166" t="s">
        <v>197</v>
      </c>
      <c r="D92" s="158"/>
      <c r="E92" s="272" t="s">
        <v>138</v>
      </c>
      <c r="F92" s="273"/>
      <c r="G92" s="273"/>
      <c r="H92" s="274"/>
      <c r="I92" s="160"/>
      <c r="J92" s="290">
        <f>Q92/36*0.08</f>
        <v>0.97859649122807013</v>
      </c>
      <c r="K92" s="291"/>
      <c r="L92" s="291"/>
      <c r="M92" s="292"/>
      <c r="N92" s="11">
        <v>19</v>
      </c>
      <c r="O92" s="295" t="s">
        <v>21</v>
      </c>
      <c r="P92" s="375" t="s">
        <v>142</v>
      </c>
      <c r="Q92" s="373">
        <f>R92/N93</f>
        <v>440.36842105263156</v>
      </c>
      <c r="R92" s="226">
        <v>8367</v>
      </c>
    </row>
    <row r="93" spans="1:18" s="41" customFormat="1" ht="30.75" customHeight="1">
      <c r="A93" s="244"/>
      <c r="B93" s="270"/>
      <c r="C93" s="166" t="s">
        <v>198</v>
      </c>
      <c r="D93" s="158"/>
      <c r="E93" s="272" t="s">
        <v>139</v>
      </c>
      <c r="F93" s="273"/>
      <c r="G93" s="273"/>
      <c r="H93" s="274"/>
      <c r="I93" s="160"/>
      <c r="J93" s="290">
        <f>Q92/31*0.08</f>
        <v>1.1364346349745331</v>
      </c>
      <c r="K93" s="291"/>
      <c r="L93" s="291"/>
      <c r="M93" s="292"/>
      <c r="N93" s="11">
        <v>19</v>
      </c>
      <c r="O93" s="357"/>
      <c r="P93" s="405"/>
      <c r="Q93" s="406">
        <f t="shared" si="40"/>
        <v>0</v>
      </c>
      <c r="R93" s="403"/>
    </row>
    <row r="94" spans="1:18" s="41" customFormat="1" ht="30.75" customHeight="1">
      <c r="A94" s="321"/>
      <c r="B94" s="271"/>
      <c r="C94" s="166" t="s">
        <v>199</v>
      </c>
      <c r="D94" s="158"/>
      <c r="E94" s="272" t="s">
        <v>140</v>
      </c>
      <c r="F94" s="273"/>
      <c r="G94" s="273"/>
      <c r="H94" s="274"/>
      <c r="I94" s="160"/>
      <c r="J94" s="290">
        <f>Q92/26*0.08</f>
        <v>1.3549797570850204</v>
      </c>
      <c r="K94" s="291"/>
      <c r="L94" s="291"/>
      <c r="M94" s="292"/>
      <c r="N94" s="11">
        <v>19</v>
      </c>
      <c r="O94" s="296"/>
      <c r="P94" s="376"/>
      <c r="Q94" s="374">
        <f t="shared" si="40"/>
        <v>0</v>
      </c>
      <c r="R94" s="404"/>
    </row>
    <row r="95" spans="1:18" s="40" customFormat="1" ht="30" customHeight="1">
      <c r="A95" s="228">
        <v>24</v>
      </c>
      <c r="B95" s="20" t="s">
        <v>135</v>
      </c>
      <c r="C95" s="276" t="s">
        <v>38</v>
      </c>
      <c r="D95" s="153"/>
      <c r="E95" s="251" t="s">
        <v>97</v>
      </c>
      <c r="F95" s="252"/>
      <c r="G95" s="252"/>
      <c r="H95" s="253"/>
      <c r="I95" s="163"/>
      <c r="J95" s="251" t="str">
        <f>CONCATENATE(ROUND(Q95*0.35,2),"-",ROUND(Q95*0.45,2))</f>
        <v>44,36-57,03</v>
      </c>
      <c r="K95" s="252"/>
      <c r="L95" s="252"/>
      <c r="M95" s="253"/>
      <c r="N95" s="25"/>
      <c r="O95" s="249" t="s">
        <v>21</v>
      </c>
      <c r="P95" s="249" t="s">
        <v>200</v>
      </c>
      <c r="Q95" s="337">
        <f>R95/N96</f>
        <v>126.73333333333333</v>
      </c>
      <c r="R95" s="407">
        <v>11406</v>
      </c>
    </row>
    <row r="96" spans="1:18" s="40" customFormat="1" ht="90" customHeight="1">
      <c r="A96" s="229"/>
      <c r="B96" s="36" t="s">
        <v>154</v>
      </c>
      <c r="C96" s="231"/>
      <c r="D96" s="171"/>
      <c r="E96" s="254"/>
      <c r="F96" s="255"/>
      <c r="G96" s="255"/>
      <c r="H96" s="256"/>
      <c r="I96" s="165"/>
      <c r="J96" s="254" t="str">
        <f t="shared" ref="J96" si="41">CONCATENATE(ROUND(Q96*0.15,2),"-",ROUND(Q96*0.35,2))</f>
        <v>0-0</v>
      </c>
      <c r="K96" s="255"/>
      <c r="L96" s="255"/>
      <c r="M96" s="256"/>
      <c r="N96" s="25">
        <v>90</v>
      </c>
      <c r="O96" s="294"/>
      <c r="P96" s="294"/>
      <c r="Q96" s="338"/>
      <c r="R96" s="407"/>
    </row>
    <row r="97" spans="1:18" ht="38.25" customHeight="1">
      <c r="A97" s="363" t="s">
        <v>99</v>
      </c>
      <c r="B97" s="363"/>
      <c r="C97" s="363"/>
      <c r="D97" s="363"/>
      <c r="E97" s="363"/>
      <c r="F97" s="363"/>
      <c r="G97" s="363"/>
      <c r="H97" s="363"/>
      <c r="I97" s="363"/>
      <c r="J97" s="363"/>
      <c r="K97" s="363"/>
      <c r="L97" s="363"/>
      <c r="M97" s="363"/>
      <c r="N97" s="363"/>
      <c r="O97" s="363"/>
      <c r="P97" s="363"/>
      <c r="Q97" s="363"/>
      <c r="R97" s="363"/>
    </row>
    <row r="98" spans="1:18" ht="80.25" customHeight="1">
      <c r="A98" s="85" t="s">
        <v>0</v>
      </c>
      <c r="B98" s="82" t="s">
        <v>1</v>
      </c>
      <c r="C98" s="80" t="s">
        <v>2</v>
      </c>
      <c r="D98" s="79"/>
      <c r="E98" s="349" t="s">
        <v>100</v>
      </c>
      <c r="F98" s="349"/>
      <c r="G98" s="349"/>
      <c r="H98" s="349"/>
      <c r="I98" s="86"/>
      <c r="J98" s="302" t="s">
        <v>101</v>
      </c>
      <c r="K98" s="303"/>
      <c r="L98" s="302" t="s">
        <v>102</v>
      </c>
      <c r="M98" s="303"/>
      <c r="N98" s="87"/>
      <c r="O98" s="91" t="s">
        <v>5</v>
      </c>
      <c r="P98" s="93" t="s">
        <v>103</v>
      </c>
      <c r="Q98" s="88" t="s">
        <v>162</v>
      </c>
      <c r="R98" s="225" t="s">
        <v>7</v>
      </c>
    </row>
    <row r="99" spans="1:18" ht="28.5" customHeight="1">
      <c r="A99" s="244">
        <v>25</v>
      </c>
      <c r="B99" s="7" t="s">
        <v>104</v>
      </c>
      <c r="C99" s="246" t="s">
        <v>105</v>
      </c>
      <c r="D99" s="157">
        <v>90</v>
      </c>
      <c r="E99" s="408" t="s">
        <v>106</v>
      </c>
      <c r="F99" s="408"/>
      <c r="G99" s="408"/>
      <c r="H99" s="408"/>
      <c r="I99" s="155">
        <v>220</v>
      </c>
      <c r="J99" s="298" t="str">
        <f>CONCATENATE(ROUND(Q99*0.09,2),"-",ROUND(Q99*0.22,2))</f>
        <v>20,76-50,74</v>
      </c>
      <c r="K99" s="319"/>
      <c r="L99" s="298" t="str">
        <f t="shared" ref="L99:L110" si="42">CONCATENATE(ROUND(N99*1000/I99,2),"-",ROUND(N99*1000/D99,2))</f>
        <v>43,18-105,56</v>
      </c>
      <c r="M99" s="319"/>
      <c r="N99" s="42">
        <v>9.5</v>
      </c>
      <c r="O99" s="258" t="s">
        <v>107</v>
      </c>
      <c r="P99" s="94" t="s">
        <v>163</v>
      </c>
      <c r="Q99" s="173">
        <f t="shared" ref="Q99:Q112" si="43">R99/N99</f>
        <v>230.63157894736841</v>
      </c>
      <c r="R99" s="222">
        <v>2191</v>
      </c>
    </row>
    <row r="100" spans="1:18" ht="73.5" customHeight="1">
      <c r="A100" s="244"/>
      <c r="B100" s="270" t="s">
        <v>155</v>
      </c>
      <c r="C100" s="246"/>
      <c r="D100" s="157">
        <v>90</v>
      </c>
      <c r="E100" s="408"/>
      <c r="F100" s="408"/>
      <c r="G100" s="408"/>
      <c r="H100" s="408"/>
      <c r="I100" s="155">
        <v>220</v>
      </c>
      <c r="J100" s="298" t="str">
        <f>CONCATENATE(ROUND(Q100*0.09,2),"-",ROUND(Q100*0.22,2))</f>
        <v>22,19-54,24</v>
      </c>
      <c r="K100" s="299"/>
      <c r="L100" s="298" t="str">
        <f t="shared" si="42"/>
        <v>13,18-32,22</v>
      </c>
      <c r="M100" s="319"/>
      <c r="N100" s="42">
        <v>2.9</v>
      </c>
      <c r="O100" s="260"/>
      <c r="P100" s="95" t="s">
        <v>165</v>
      </c>
      <c r="Q100" s="44">
        <f t="shared" si="43"/>
        <v>246.55172413793105</v>
      </c>
      <c r="R100" s="218">
        <v>715</v>
      </c>
    </row>
    <row r="101" spans="1:18" ht="78.75" customHeight="1">
      <c r="A101" s="321"/>
      <c r="B101" s="271"/>
      <c r="C101" s="334"/>
      <c r="D101" s="157">
        <v>90</v>
      </c>
      <c r="E101" s="408"/>
      <c r="F101" s="408"/>
      <c r="G101" s="408"/>
      <c r="H101" s="408"/>
      <c r="I101" s="155">
        <v>220</v>
      </c>
      <c r="J101" s="298" t="str">
        <f>CONCATENATE(ROUND(Q101*0.09,2),"-",ROUND(Q101*0.22,2))</f>
        <v>23,82-58,24</v>
      </c>
      <c r="K101" s="299"/>
      <c r="L101" s="298" t="str">
        <f t="shared" si="42"/>
        <v>3,86-9,44</v>
      </c>
      <c r="M101" s="319"/>
      <c r="N101" s="42">
        <v>0.85</v>
      </c>
      <c r="O101" s="138" t="s">
        <v>108</v>
      </c>
      <c r="P101" s="95" t="s">
        <v>164</v>
      </c>
      <c r="Q101" s="44">
        <f t="shared" si="43"/>
        <v>264.70588235294116</v>
      </c>
      <c r="R101" s="218">
        <v>225</v>
      </c>
    </row>
    <row r="102" spans="1:18" ht="80.25" customHeight="1">
      <c r="A102" s="85" t="s">
        <v>0</v>
      </c>
      <c r="B102" s="82" t="s">
        <v>1</v>
      </c>
      <c r="C102" s="80" t="s">
        <v>2</v>
      </c>
      <c r="D102" s="132"/>
      <c r="E102" s="349" t="s">
        <v>100</v>
      </c>
      <c r="F102" s="349"/>
      <c r="G102" s="349"/>
      <c r="H102" s="349"/>
      <c r="I102" s="133"/>
      <c r="J102" s="302" t="s">
        <v>101</v>
      </c>
      <c r="K102" s="303"/>
      <c r="L102" s="302" t="s">
        <v>102</v>
      </c>
      <c r="M102" s="303"/>
      <c r="N102" s="87"/>
      <c r="O102" s="132" t="s">
        <v>5</v>
      </c>
      <c r="P102" s="93" t="s">
        <v>103</v>
      </c>
      <c r="Q102" s="88" t="s">
        <v>162</v>
      </c>
      <c r="R102" s="225" t="s">
        <v>7</v>
      </c>
    </row>
    <row r="103" spans="1:18" ht="36.75" customHeight="1">
      <c r="A103" s="228">
        <v>26</v>
      </c>
      <c r="B103" s="20" t="s">
        <v>166</v>
      </c>
      <c r="C103" s="230" t="s">
        <v>161</v>
      </c>
      <c r="D103" s="152">
        <v>70</v>
      </c>
      <c r="E103" s="411" t="s">
        <v>3</v>
      </c>
      <c r="F103" s="411"/>
      <c r="G103" s="411"/>
      <c r="H103" s="411"/>
      <c r="I103" s="154">
        <v>250</v>
      </c>
      <c r="J103" s="300" t="str">
        <f>CONCATENATE(ROUND(Q103*0.07,2),"-",ROUND(Q103*0.25,2))</f>
        <v>18,2-65</v>
      </c>
      <c r="K103" s="301"/>
      <c r="L103" s="300" t="str">
        <f>CONCATENATE(ROUND(N103*1000/I103,2),"-",ROUND(N103*1000/D103,2))</f>
        <v>38-135,71</v>
      </c>
      <c r="M103" s="307"/>
      <c r="N103" s="45">
        <v>9.5</v>
      </c>
      <c r="O103" s="230" t="s">
        <v>160</v>
      </c>
      <c r="P103" s="96" t="s">
        <v>64</v>
      </c>
      <c r="Q103" s="47">
        <f t="shared" ref="Q103:Q108" si="44">R103/N103</f>
        <v>260</v>
      </c>
      <c r="R103" s="222">
        <v>2470</v>
      </c>
    </row>
    <row r="104" spans="1:18" ht="70.5" customHeight="1">
      <c r="A104" s="320"/>
      <c r="B104" s="332" t="s">
        <v>209</v>
      </c>
      <c r="C104" s="284"/>
      <c r="D104" s="152">
        <v>70</v>
      </c>
      <c r="E104" s="416" t="s">
        <v>159</v>
      </c>
      <c r="F104" s="417"/>
      <c r="G104" s="417"/>
      <c r="H104" s="418"/>
      <c r="I104" s="154">
        <v>250</v>
      </c>
      <c r="J104" s="300" t="str">
        <f t="shared" ref="J104:J105" si="45">CONCATENATE(ROUND(Q104*0.07,2),"-",ROUND(Q104*0.25,2))</f>
        <v>19,14-68,36</v>
      </c>
      <c r="K104" s="301"/>
      <c r="L104" s="300" t="str">
        <f t="shared" ref="L104:L105" si="46">CONCATENATE(ROUND(N104*1000/I104,2),"-",ROUND(N104*1000/D104,2))</f>
        <v>11,6-41,43</v>
      </c>
      <c r="M104" s="307"/>
      <c r="N104" s="45">
        <v>2.9</v>
      </c>
      <c r="O104" s="284"/>
      <c r="P104" s="97" t="s">
        <v>157</v>
      </c>
      <c r="Q104" s="47">
        <f t="shared" si="44"/>
        <v>273.44827586206895</v>
      </c>
      <c r="R104" s="222">
        <v>793</v>
      </c>
    </row>
    <row r="105" spans="1:18" ht="70.5" customHeight="1">
      <c r="A105" s="229"/>
      <c r="B105" s="333"/>
      <c r="C105" s="297"/>
      <c r="D105" s="152">
        <v>70</v>
      </c>
      <c r="E105" s="387"/>
      <c r="F105" s="388"/>
      <c r="G105" s="388"/>
      <c r="H105" s="389"/>
      <c r="I105" s="154">
        <v>250</v>
      </c>
      <c r="J105" s="300" t="str">
        <f t="shared" si="45"/>
        <v>20,22-72,22</v>
      </c>
      <c r="K105" s="301"/>
      <c r="L105" s="300" t="str">
        <f t="shared" si="46"/>
        <v>3,6-12,86</v>
      </c>
      <c r="M105" s="307"/>
      <c r="N105" s="45">
        <v>0.9</v>
      </c>
      <c r="O105" s="297"/>
      <c r="P105" s="97" t="s">
        <v>88</v>
      </c>
      <c r="Q105" s="47">
        <f t="shared" si="44"/>
        <v>288.88888888888886</v>
      </c>
      <c r="R105" s="222">
        <v>260</v>
      </c>
    </row>
    <row r="106" spans="1:18" ht="30.75" customHeight="1">
      <c r="A106" s="257">
        <v>27</v>
      </c>
      <c r="B106" s="7" t="s">
        <v>109</v>
      </c>
      <c r="C106" s="258" t="s">
        <v>110</v>
      </c>
      <c r="D106" s="156">
        <v>60</v>
      </c>
      <c r="E106" s="415" t="s">
        <v>168</v>
      </c>
      <c r="F106" s="408"/>
      <c r="G106" s="408"/>
      <c r="H106" s="408"/>
      <c r="I106" s="155">
        <v>180</v>
      </c>
      <c r="J106" s="298" t="str">
        <f>CONCATENATE(ROUND(Q106*0.06,2),"-",ROUND(Q106*0.18,2))</f>
        <v>13,68-41,03</v>
      </c>
      <c r="K106" s="299"/>
      <c r="L106" s="298" t="str">
        <f t="shared" si="42"/>
        <v>16,11-48,33</v>
      </c>
      <c r="M106" s="319"/>
      <c r="N106" s="42">
        <v>2.9</v>
      </c>
      <c r="O106" s="245" t="s">
        <v>78</v>
      </c>
      <c r="P106" s="95" t="s">
        <v>157</v>
      </c>
      <c r="Q106" s="44">
        <f t="shared" si="44"/>
        <v>227.93103448275863</v>
      </c>
      <c r="R106" s="222">
        <v>661</v>
      </c>
    </row>
    <row r="107" spans="1:18" ht="176.25" customHeight="1">
      <c r="A107" s="257"/>
      <c r="B107" s="33" t="s">
        <v>156</v>
      </c>
      <c r="C107" s="260"/>
      <c r="D107" s="156">
        <v>60</v>
      </c>
      <c r="E107" s="408"/>
      <c r="F107" s="408"/>
      <c r="G107" s="408"/>
      <c r="H107" s="408"/>
      <c r="I107" s="155">
        <v>180</v>
      </c>
      <c r="J107" s="298" t="str">
        <f>CONCATENATE(ROUND(Q107*0.06,2),"-",ROUND(Q107*0.18,2))</f>
        <v>14,65-43,96</v>
      </c>
      <c r="K107" s="299"/>
      <c r="L107" s="298" t="str">
        <f t="shared" si="42"/>
        <v>5,28-15,83</v>
      </c>
      <c r="M107" s="319"/>
      <c r="N107" s="42">
        <v>0.95</v>
      </c>
      <c r="O107" s="260"/>
      <c r="P107" s="95" t="s">
        <v>80</v>
      </c>
      <c r="Q107" s="44">
        <f t="shared" si="44"/>
        <v>244.21052631578948</v>
      </c>
      <c r="R107" s="218">
        <v>232</v>
      </c>
    </row>
    <row r="108" spans="1:18" ht="36.75" customHeight="1">
      <c r="A108" s="228">
        <v>28</v>
      </c>
      <c r="B108" s="20" t="s">
        <v>234</v>
      </c>
      <c r="C108" s="230" t="s">
        <v>235</v>
      </c>
      <c r="D108" s="205">
        <v>60</v>
      </c>
      <c r="E108" s="232" t="s">
        <v>236</v>
      </c>
      <c r="F108" s="233"/>
      <c r="G108" s="233"/>
      <c r="H108" s="234"/>
      <c r="I108" s="206">
        <v>80</v>
      </c>
      <c r="J108" s="238" t="str">
        <f>CONCATENATE(ROUND(Q108*0.06,2),"-",ROUND(Q108*0.08,2))</f>
        <v>49,92-66,56</v>
      </c>
      <c r="K108" s="234"/>
      <c r="L108" s="238" t="str">
        <f>CONCATENATE(ROUND(N108*1000/I108,2),"-",ROUND(N108*1000/D108,2))</f>
        <v>3,13-4,17</v>
      </c>
      <c r="M108" s="234"/>
      <c r="N108" s="45">
        <v>0.25</v>
      </c>
      <c r="O108" s="230" t="s">
        <v>237</v>
      </c>
      <c r="P108" s="239" t="s">
        <v>238</v>
      </c>
      <c r="Q108" s="241">
        <f t="shared" si="44"/>
        <v>832</v>
      </c>
      <c r="R108" s="226">
        <v>208</v>
      </c>
    </row>
    <row r="109" spans="1:18" ht="67.5" customHeight="1">
      <c r="A109" s="229"/>
      <c r="B109" s="207" t="s">
        <v>240</v>
      </c>
      <c r="C109" s="231"/>
      <c r="D109" s="205"/>
      <c r="E109" s="235"/>
      <c r="F109" s="236"/>
      <c r="G109" s="236"/>
      <c r="H109" s="237"/>
      <c r="I109" s="206"/>
      <c r="J109" s="235" t="e">
        <f t="shared" ref="J109" si="47">CONCATENATE(ROUND(Q109*0.06,2),"-",ROUND(Q109*0.18,2))</f>
        <v>#DIV/0!</v>
      </c>
      <c r="K109" s="237"/>
      <c r="L109" s="235" t="e">
        <f t="shared" ref="L109" si="48">CONCATENATE(ROUND(N109*1000/I109,2),"-",ROUND(N109*1000/D109,2))</f>
        <v>#DIV/0!</v>
      </c>
      <c r="M109" s="237"/>
      <c r="N109" s="45"/>
      <c r="O109" s="231"/>
      <c r="P109" s="240"/>
      <c r="Q109" s="242" t="e">
        <f t="shared" ref="Q109" si="49">R109/N109</f>
        <v>#DIV/0!</v>
      </c>
      <c r="R109" s="227"/>
    </row>
    <row r="110" spans="1:18" ht="39.75" customHeight="1">
      <c r="A110" s="243">
        <v>29</v>
      </c>
      <c r="B110" s="7" t="s">
        <v>132</v>
      </c>
      <c r="C110" s="245" t="s">
        <v>130</v>
      </c>
      <c r="D110" s="192">
        <v>250</v>
      </c>
      <c r="E110" s="309" t="s">
        <v>131</v>
      </c>
      <c r="F110" s="310"/>
      <c r="G110" s="310"/>
      <c r="H110" s="311"/>
      <c r="I110" s="199">
        <v>350</v>
      </c>
      <c r="J110" s="298" t="str">
        <f>CONCATENATE(ROUND(Q110*0.25,2),"-",ROUND(Q110*0.35,2))</f>
        <v>61,28-85,8</v>
      </c>
      <c r="K110" s="299"/>
      <c r="L110" s="298" t="str">
        <f t="shared" si="42"/>
        <v>42,86-60</v>
      </c>
      <c r="M110" s="299"/>
      <c r="N110" s="42">
        <v>15</v>
      </c>
      <c r="O110" s="197" t="s">
        <v>78</v>
      </c>
      <c r="P110" s="204" t="s">
        <v>115</v>
      </c>
      <c r="Q110" s="173">
        <f t="shared" si="43"/>
        <v>245.13333333333333</v>
      </c>
      <c r="R110" s="222">
        <v>3677</v>
      </c>
    </row>
    <row r="111" spans="1:18" ht="67.5" customHeight="1">
      <c r="A111" s="244"/>
      <c r="B111" s="308" t="s">
        <v>134</v>
      </c>
      <c r="C111" s="259"/>
      <c r="D111" s="192">
        <v>250</v>
      </c>
      <c r="E111" s="312"/>
      <c r="F111" s="313"/>
      <c r="G111" s="313"/>
      <c r="H111" s="314"/>
      <c r="I111" s="199">
        <v>350</v>
      </c>
      <c r="J111" s="298" t="str">
        <f>CONCATENATE(ROUND(Q111*0.25,2),"-",ROUND(Q111*0.35,2))</f>
        <v>74,11-103,76</v>
      </c>
      <c r="K111" s="299"/>
      <c r="L111" s="298" t="str">
        <f t="shared" ref="L111:L112" si="50">CONCATENATE(ROUND(N111*1000/I111,2),"-",ROUND(N111*1000/D111,2))</f>
        <v>12,86-18</v>
      </c>
      <c r="M111" s="299"/>
      <c r="N111" s="42">
        <v>4.5</v>
      </c>
      <c r="O111" s="197" t="s">
        <v>107</v>
      </c>
      <c r="P111" s="204" t="s">
        <v>116</v>
      </c>
      <c r="Q111" s="173">
        <f t="shared" si="43"/>
        <v>296.44444444444446</v>
      </c>
      <c r="R111" s="222">
        <v>1334</v>
      </c>
    </row>
    <row r="112" spans="1:18" ht="67.5" customHeight="1">
      <c r="A112" s="321"/>
      <c r="B112" s="322"/>
      <c r="C112" s="260"/>
      <c r="D112" s="192">
        <v>250</v>
      </c>
      <c r="E112" s="412"/>
      <c r="F112" s="413"/>
      <c r="G112" s="413"/>
      <c r="H112" s="414"/>
      <c r="I112" s="199">
        <v>350</v>
      </c>
      <c r="J112" s="298" t="str">
        <f>CONCATENATE(ROUND(Q112*0.25,2),"-",ROUND(Q112*0.35,2))</f>
        <v>79,23-110,92</v>
      </c>
      <c r="K112" s="299"/>
      <c r="L112" s="298" t="str">
        <f t="shared" si="50"/>
        <v>3,71-5,2</v>
      </c>
      <c r="M112" s="299"/>
      <c r="N112" s="42">
        <v>1.3</v>
      </c>
      <c r="O112" s="197" t="s">
        <v>108</v>
      </c>
      <c r="P112" s="204" t="s">
        <v>129</v>
      </c>
      <c r="Q112" s="173">
        <f t="shared" si="43"/>
        <v>316.92307692307691</v>
      </c>
      <c r="R112" s="222">
        <v>412</v>
      </c>
    </row>
    <row r="113" spans="1:19" ht="37.5" customHeight="1">
      <c r="A113" s="228">
        <v>30</v>
      </c>
      <c r="B113" s="20" t="s">
        <v>241</v>
      </c>
      <c r="C113" s="230" t="s">
        <v>210</v>
      </c>
      <c r="D113" s="37">
        <v>40</v>
      </c>
      <c r="E113" s="251" t="s">
        <v>189</v>
      </c>
      <c r="F113" s="252"/>
      <c r="G113" s="252"/>
      <c r="H113" s="253"/>
      <c r="I113" s="196">
        <v>70</v>
      </c>
      <c r="J113" s="300" t="str">
        <f>CONCATENATE(ROUND(Q113*0.04,2),"-",ROUND(Q113*0.07,2))</f>
        <v>58-101,5</v>
      </c>
      <c r="K113" s="301"/>
      <c r="L113" s="300" t="str">
        <f>CONCATENATE(ROUND(N113*1000/I113,2),"-",ROUND(N113*1000/D113,2))</f>
        <v>37,14-65</v>
      </c>
      <c r="M113" s="301"/>
      <c r="N113" s="45">
        <v>2.6</v>
      </c>
      <c r="O113" s="190" t="s">
        <v>107</v>
      </c>
      <c r="P113" s="185" t="s">
        <v>191</v>
      </c>
      <c r="Q113" s="90">
        <f>R113/N113</f>
        <v>1450</v>
      </c>
      <c r="R113" s="222">
        <v>3770</v>
      </c>
      <c r="S113" s="35"/>
    </row>
    <row r="114" spans="1:19" ht="126" customHeight="1">
      <c r="A114" s="229"/>
      <c r="B114" s="36" t="s">
        <v>196</v>
      </c>
      <c r="C114" s="231"/>
      <c r="D114" s="37">
        <v>40</v>
      </c>
      <c r="E114" s="254"/>
      <c r="F114" s="255"/>
      <c r="G114" s="255"/>
      <c r="H114" s="256"/>
      <c r="I114" s="196">
        <v>70</v>
      </c>
      <c r="J114" s="300" t="str">
        <f>CONCATENATE(ROUND(Q114*0.04,2),"-",ROUND(Q114*0.07,2))</f>
        <v>62,4-109,2</v>
      </c>
      <c r="K114" s="301"/>
      <c r="L114" s="300" t="str">
        <f>CONCATENATE(ROUND(N114*1000/I114,2),"-",ROUND(N114*1000/D114,2))</f>
        <v>11,43-20</v>
      </c>
      <c r="M114" s="301"/>
      <c r="N114" s="45">
        <v>0.8</v>
      </c>
      <c r="O114" s="190" t="s">
        <v>108</v>
      </c>
      <c r="P114" s="185" t="s">
        <v>190</v>
      </c>
      <c r="Q114" s="90">
        <f t="shared" ref="Q114" si="51">R114/N114</f>
        <v>1560</v>
      </c>
      <c r="R114" s="222">
        <v>1248</v>
      </c>
      <c r="S114" s="35"/>
    </row>
    <row r="115" spans="1:19" ht="47.25" customHeight="1">
      <c r="A115" s="243">
        <v>31</v>
      </c>
      <c r="B115" s="7" t="s">
        <v>111</v>
      </c>
      <c r="C115" s="245" t="s">
        <v>112</v>
      </c>
      <c r="D115" s="192">
        <v>60</v>
      </c>
      <c r="E115" s="309" t="s">
        <v>114</v>
      </c>
      <c r="F115" s="310"/>
      <c r="G115" s="310"/>
      <c r="H115" s="311"/>
      <c r="I115" s="199">
        <v>120</v>
      </c>
      <c r="J115" s="247" t="str">
        <f>CONCATENATE(ROUND(Q115*0.06,2),"-",ROUND(Q115*0.12,2))</f>
        <v>5,77-11,53</v>
      </c>
      <c r="K115" s="248"/>
      <c r="L115" s="247" t="str">
        <f>CONCATENATE(ROUND(N115*1000/I115,2),"-",ROUND(N115*1000/D115,2))</f>
        <v>87,5-175</v>
      </c>
      <c r="M115" s="248"/>
      <c r="N115" s="42">
        <v>10.5</v>
      </c>
      <c r="O115" s="258" t="s">
        <v>24</v>
      </c>
      <c r="P115" s="208" t="s">
        <v>25</v>
      </c>
      <c r="Q115" s="44">
        <f>R115/N115</f>
        <v>96.095238095238102</v>
      </c>
      <c r="R115" s="222">
        <v>1009</v>
      </c>
    </row>
    <row r="116" spans="1:19" ht="47.25" customHeight="1">
      <c r="A116" s="244"/>
      <c r="B116" s="308" t="s">
        <v>113</v>
      </c>
      <c r="C116" s="246"/>
      <c r="D116" s="192">
        <v>60</v>
      </c>
      <c r="E116" s="312"/>
      <c r="F116" s="313"/>
      <c r="G116" s="313"/>
      <c r="H116" s="314"/>
      <c r="I116" s="199">
        <v>120</v>
      </c>
      <c r="J116" s="247" t="str">
        <f>CONCATENATE(ROUND(Q116*0.06,2),"-",ROUND(Q116*0.12,2))</f>
        <v>6,15-12,29</v>
      </c>
      <c r="K116" s="248"/>
      <c r="L116" s="247" t="str">
        <f>CONCATENATE(ROUND(N116*1000/I116,2),"-",ROUND(N116*1000/D116,2))</f>
        <v>27,5-55</v>
      </c>
      <c r="M116" s="248"/>
      <c r="N116" s="42">
        <v>3.3</v>
      </c>
      <c r="O116" s="259"/>
      <c r="P116" s="43" t="s">
        <v>26</v>
      </c>
      <c r="Q116" s="44">
        <f>R116/N116</f>
        <v>102.42424242424244</v>
      </c>
      <c r="R116" s="222">
        <v>338</v>
      </c>
    </row>
    <row r="117" spans="1:19" ht="47.25" customHeight="1">
      <c r="A117" s="244"/>
      <c r="B117" s="308"/>
      <c r="C117" s="246"/>
      <c r="D117" s="192">
        <v>60</v>
      </c>
      <c r="E117" s="312"/>
      <c r="F117" s="313"/>
      <c r="G117" s="313"/>
      <c r="H117" s="314"/>
      <c r="I117" s="199">
        <v>120</v>
      </c>
      <c r="J117" s="247" t="str">
        <f>CONCATENATE(ROUND(Q117*0.06,2),"-",ROUND(Q117*0.12,2))</f>
        <v>6,53-13,07</v>
      </c>
      <c r="K117" s="248"/>
      <c r="L117" s="247" t="str">
        <f>CONCATENATE(ROUND(N117*1000/I117,2),"-",ROUND(N117*1000/D117,2))</f>
        <v>7,5-15</v>
      </c>
      <c r="M117" s="248"/>
      <c r="N117" s="42">
        <v>0.9</v>
      </c>
      <c r="O117" s="260"/>
      <c r="P117" s="43" t="s">
        <v>88</v>
      </c>
      <c r="Q117" s="44">
        <f>R117/N117</f>
        <v>108.88888888888889</v>
      </c>
      <c r="R117" s="222">
        <v>98</v>
      </c>
    </row>
    <row r="118" spans="1:19" ht="58.5" customHeight="1">
      <c r="A118" s="228">
        <v>32</v>
      </c>
      <c r="B118" s="20" t="s">
        <v>218</v>
      </c>
      <c r="C118" s="230" t="s">
        <v>173</v>
      </c>
      <c r="D118" s="171"/>
      <c r="E118" s="238">
        <v>120</v>
      </c>
      <c r="F118" s="233"/>
      <c r="G118" s="233"/>
      <c r="H118" s="234"/>
      <c r="I118" s="198">
        <v>120</v>
      </c>
      <c r="J118" s="300">
        <f>Q118/(1000/E118)</f>
        <v>16.488</v>
      </c>
      <c r="K118" s="301"/>
      <c r="L118" s="300" t="str">
        <f t="shared" ref="L118:L130" si="52">CONCATENATE(ROUND(N118*1000/I118,2))</f>
        <v>125</v>
      </c>
      <c r="M118" s="307"/>
      <c r="N118" s="45">
        <v>15</v>
      </c>
      <c r="O118" s="276" t="s">
        <v>24</v>
      </c>
      <c r="P118" s="46" t="s">
        <v>115</v>
      </c>
      <c r="Q118" s="47">
        <f t="shared" ref="Q118:Q130" si="53">R118/N118</f>
        <v>137.4</v>
      </c>
      <c r="R118" s="222">
        <v>2061</v>
      </c>
    </row>
    <row r="119" spans="1:19" ht="66.75" customHeight="1">
      <c r="A119" s="320"/>
      <c r="B119" s="315" t="s">
        <v>172</v>
      </c>
      <c r="C119" s="277"/>
      <c r="D119" s="191"/>
      <c r="E119" s="304"/>
      <c r="F119" s="305"/>
      <c r="G119" s="305"/>
      <c r="H119" s="306"/>
      <c r="I119" s="198">
        <v>120</v>
      </c>
      <c r="J119" s="317">
        <f>Q119/(1000/120)</f>
        <v>17.653333333333332</v>
      </c>
      <c r="K119" s="318"/>
      <c r="L119" s="300" t="str">
        <f t="shared" si="52"/>
        <v>37,5</v>
      </c>
      <c r="M119" s="307"/>
      <c r="N119" s="45">
        <v>4.5</v>
      </c>
      <c r="O119" s="277"/>
      <c r="P119" s="46" t="s">
        <v>116</v>
      </c>
      <c r="Q119" s="47">
        <f t="shared" si="53"/>
        <v>147.11111111111111</v>
      </c>
      <c r="R119" s="218">
        <v>662</v>
      </c>
    </row>
    <row r="120" spans="1:19" ht="87" customHeight="1">
      <c r="A120" s="229"/>
      <c r="B120" s="316"/>
      <c r="C120" s="231"/>
      <c r="D120" s="195"/>
      <c r="E120" s="235"/>
      <c r="F120" s="236"/>
      <c r="G120" s="236"/>
      <c r="H120" s="237"/>
      <c r="I120" s="198">
        <v>120</v>
      </c>
      <c r="J120" s="317">
        <f>Q120/(1000/120)</f>
        <v>18.92307692307692</v>
      </c>
      <c r="K120" s="318"/>
      <c r="L120" s="300" t="str">
        <f t="shared" si="52"/>
        <v>10,83</v>
      </c>
      <c r="M120" s="307"/>
      <c r="N120" s="45">
        <v>1.3</v>
      </c>
      <c r="O120" s="231"/>
      <c r="P120" s="46" t="s">
        <v>129</v>
      </c>
      <c r="Q120" s="47">
        <f t="shared" si="53"/>
        <v>157.69230769230768</v>
      </c>
      <c r="R120" s="222">
        <v>205</v>
      </c>
    </row>
    <row r="121" spans="1:19" ht="42.75" customHeight="1">
      <c r="A121" s="243">
        <v>33</v>
      </c>
      <c r="B121" s="7" t="s">
        <v>243</v>
      </c>
      <c r="C121" s="245" t="s">
        <v>173</v>
      </c>
      <c r="D121" s="201"/>
      <c r="E121" s="247">
        <v>120</v>
      </c>
      <c r="F121" s="323"/>
      <c r="G121" s="323"/>
      <c r="H121" s="248"/>
      <c r="I121" s="199">
        <v>120</v>
      </c>
      <c r="J121" s="298">
        <f>Q121/(1000/E121)</f>
        <v>13.735999999999999</v>
      </c>
      <c r="K121" s="299"/>
      <c r="L121" s="298" t="str">
        <f>CONCATENATE(ROUND(N121*1000/I121,2))</f>
        <v>125</v>
      </c>
      <c r="M121" s="319"/>
      <c r="N121" s="42">
        <v>15</v>
      </c>
      <c r="O121" s="258" t="s">
        <v>24</v>
      </c>
      <c r="P121" s="43" t="s">
        <v>115</v>
      </c>
      <c r="Q121" s="44">
        <f>R121/N121</f>
        <v>114.46666666666667</v>
      </c>
      <c r="R121" s="222">
        <v>1717</v>
      </c>
    </row>
    <row r="122" spans="1:19" ht="60" customHeight="1">
      <c r="A122" s="244"/>
      <c r="B122" s="308" t="s">
        <v>176</v>
      </c>
      <c r="C122" s="259"/>
      <c r="D122" s="194"/>
      <c r="E122" s="324"/>
      <c r="F122" s="325"/>
      <c r="G122" s="325"/>
      <c r="H122" s="326"/>
      <c r="I122" s="199">
        <v>120</v>
      </c>
      <c r="J122" s="330">
        <f>Q122/(1000/120)</f>
        <v>14.719999999999999</v>
      </c>
      <c r="K122" s="331"/>
      <c r="L122" s="298" t="str">
        <f>CONCATENATE(ROUND(N122*1000/I122,2))</f>
        <v>37,5</v>
      </c>
      <c r="M122" s="319"/>
      <c r="N122" s="42">
        <v>4.5</v>
      </c>
      <c r="O122" s="259"/>
      <c r="P122" s="43" t="s">
        <v>116</v>
      </c>
      <c r="Q122" s="44">
        <f>R122/N122</f>
        <v>122.66666666666667</v>
      </c>
      <c r="R122" s="218">
        <v>552</v>
      </c>
    </row>
    <row r="123" spans="1:19" ht="60" customHeight="1">
      <c r="A123" s="321"/>
      <c r="B123" s="322"/>
      <c r="C123" s="260"/>
      <c r="D123" s="193"/>
      <c r="E123" s="327"/>
      <c r="F123" s="328"/>
      <c r="G123" s="328"/>
      <c r="H123" s="329"/>
      <c r="I123" s="199">
        <v>120</v>
      </c>
      <c r="J123" s="330">
        <f>Q123/(1000/120)</f>
        <v>15.784615384615385</v>
      </c>
      <c r="K123" s="331"/>
      <c r="L123" s="298" t="str">
        <f>CONCATENATE(ROUND(N123*1000/I123,2))</f>
        <v>10,83</v>
      </c>
      <c r="M123" s="319"/>
      <c r="N123" s="42">
        <v>1.3</v>
      </c>
      <c r="O123" s="260"/>
      <c r="P123" s="43" t="s">
        <v>129</v>
      </c>
      <c r="Q123" s="44">
        <f>R123/N123</f>
        <v>131.53846153846155</v>
      </c>
      <c r="R123" s="222">
        <v>171</v>
      </c>
    </row>
    <row r="124" spans="1:19" ht="80.25" customHeight="1">
      <c r="A124" s="85" t="s">
        <v>0</v>
      </c>
      <c r="B124" s="82" t="s">
        <v>1</v>
      </c>
      <c r="C124" s="80" t="s">
        <v>2</v>
      </c>
      <c r="D124" s="132"/>
      <c r="E124" s="349" t="s">
        <v>100</v>
      </c>
      <c r="F124" s="349"/>
      <c r="G124" s="349"/>
      <c r="H124" s="349"/>
      <c r="I124" s="133"/>
      <c r="J124" s="302" t="s">
        <v>101</v>
      </c>
      <c r="K124" s="303"/>
      <c r="L124" s="302" t="s">
        <v>102</v>
      </c>
      <c r="M124" s="303"/>
      <c r="N124" s="87"/>
      <c r="O124" s="132" t="s">
        <v>5</v>
      </c>
      <c r="P124" s="93" t="s">
        <v>103</v>
      </c>
      <c r="Q124" s="88" t="s">
        <v>162</v>
      </c>
      <c r="R124" s="225" t="s">
        <v>7</v>
      </c>
    </row>
    <row r="125" spans="1:19" ht="42" customHeight="1">
      <c r="A125" s="228">
        <v>34</v>
      </c>
      <c r="B125" s="20" t="s">
        <v>219</v>
      </c>
      <c r="C125" s="230" t="s">
        <v>173</v>
      </c>
      <c r="D125" s="171"/>
      <c r="E125" s="238">
        <v>120</v>
      </c>
      <c r="F125" s="233"/>
      <c r="G125" s="233"/>
      <c r="H125" s="234"/>
      <c r="I125" s="198">
        <v>120</v>
      </c>
      <c r="J125" s="300">
        <f>Q125/(1000/E125)</f>
        <v>20.192</v>
      </c>
      <c r="K125" s="301"/>
      <c r="L125" s="300" t="str">
        <f t="shared" si="52"/>
        <v>125</v>
      </c>
      <c r="M125" s="307"/>
      <c r="N125" s="45">
        <v>15</v>
      </c>
      <c r="O125" s="276" t="s">
        <v>24</v>
      </c>
      <c r="P125" s="46" t="s">
        <v>115</v>
      </c>
      <c r="Q125" s="47">
        <f t="shared" si="53"/>
        <v>168.26666666666668</v>
      </c>
      <c r="R125" s="222">
        <v>2524</v>
      </c>
    </row>
    <row r="126" spans="1:19" ht="59.25" customHeight="1">
      <c r="A126" s="320"/>
      <c r="B126" s="315" t="s">
        <v>174</v>
      </c>
      <c r="C126" s="277"/>
      <c r="D126" s="191"/>
      <c r="E126" s="304"/>
      <c r="F126" s="305"/>
      <c r="G126" s="305"/>
      <c r="H126" s="306"/>
      <c r="I126" s="198">
        <v>120</v>
      </c>
      <c r="J126" s="317">
        <f>Q126/(1000/120)</f>
        <v>21.573333333333331</v>
      </c>
      <c r="K126" s="318"/>
      <c r="L126" s="300" t="str">
        <f t="shared" si="52"/>
        <v>37,5</v>
      </c>
      <c r="M126" s="307"/>
      <c r="N126" s="45">
        <v>4.5</v>
      </c>
      <c r="O126" s="277"/>
      <c r="P126" s="46" t="s">
        <v>116</v>
      </c>
      <c r="Q126" s="47">
        <f t="shared" si="53"/>
        <v>179.77777777777777</v>
      </c>
      <c r="R126" s="218">
        <v>809</v>
      </c>
    </row>
    <row r="127" spans="1:19" ht="59.25" customHeight="1">
      <c r="A127" s="229"/>
      <c r="B127" s="316"/>
      <c r="C127" s="231"/>
      <c r="D127" s="195"/>
      <c r="E127" s="235"/>
      <c r="F127" s="236"/>
      <c r="G127" s="236"/>
      <c r="H127" s="237"/>
      <c r="I127" s="198">
        <v>120</v>
      </c>
      <c r="J127" s="317">
        <f>Q127/(1000/120)</f>
        <v>22.984615384615381</v>
      </c>
      <c r="K127" s="318"/>
      <c r="L127" s="300" t="str">
        <f t="shared" si="52"/>
        <v>10,83</v>
      </c>
      <c r="M127" s="307"/>
      <c r="N127" s="45">
        <v>1.3</v>
      </c>
      <c r="O127" s="231"/>
      <c r="P127" s="46" t="s">
        <v>129</v>
      </c>
      <c r="Q127" s="47">
        <f t="shared" si="53"/>
        <v>191.53846153846152</v>
      </c>
      <c r="R127" s="218">
        <v>249</v>
      </c>
    </row>
    <row r="128" spans="1:19" ht="42" customHeight="1">
      <c r="A128" s="243">
        <v>35</v>
      </c>
      <c r="B128" s="7" t="s">
        <v>220</v>
      </c>
      <c r="C128" s="245" t="s">
        <v>173</v>
      </c>
      <c r="D128" s="111"/>
      <c r="E128" s="247">
        <v>120</v>
      </c>
      <c r="F128" s="323"/>
      <c r="G128" s="323"/>
      <c r="H128" s="248"/>
      <c r="I128" s="112">
        <v>120</v>
      </c>
      <c r="J128" s="298">
        <f>Q128/(1000/E128)</f>
        <v>21.311999999999998</v>
      </c>
      <c r="K128" s="299"/>
      <c r="L128" s="298" t="str">
        <f t="shared" si="52"/>
        <v>125</v>
      </c>
      <c r="M128" s="319"/>
      <c r="N128" s="42">
        <v>15</v>
      </c>
      <c r="O128" s="258" t="s">
        <v>24</v>
      </c>
      <c r="P128" s="43" t="s">
        <v>115</v>
      </c>
      <c r="Q128" s="44">
        <f t="shared" si="53"/>
        <v>177.6</v>
      </c>
      <c r="R128" s="222">
        <v>2664</v>
      </c>
    </row>
    <row r="129" spans="1:18" ht="80.25" customHeight="1">
      <c r="A129" s="244"/>
      <c r="B129" s="308" t="s">
        <v>175</v>
      </c>
      <c r="C129" s="259"/>
      <c r="D129" s="110"/>
      <c r="E129" s="324"/>
      <c r="F129" s="325"/>
      <c r="G129" s="325"/>
      <c r="H129" s="326"/>
      <c r="I129" s="112">
        <v>120</v>
      </c>
      <c r="J129" s="330">
        <f>Q129/(1000/120)</f>
        <v>22.77333333333333</v>
      </c>
      <c r="K129" s="331"/>
      <c r="L129" s="298" t="str">
        <f t="shared" si="52"/>
        <v>37,5</v>
      </c>
      <c r="M129" s="319"/>
      <c r="N129" s="42">
        <v>4.5</v>
      </c>
      <c r="O129" s="259"/>
      <c r="P129" s="43" t="s">
        <v>116</v>
      </c>
      <c r="Q129" s="44">
        <f t="shared" si="53"/>
        <v>189.77777777777777</v>
      </c>
      <c r="R129" s="218">
        <v>854</v>
      </c>
    </row>
    <row r="130" spans="1:18" ht="80.25" customHeight="1">
      <c r="A130" s="321"/>
      <c r="B130" s="322"/>
      <c r="C130" s="260"/>
      <c r="D130" s="111"/>
      <c r="E130" s="327"/>
      <c r="F130" s="328"/>
      <c r="G130" s="328"/>
      <c r="H130" s="329"/>
      <c r="I130" s="112">
        <v>120</v>
      </c>
      <c r="J130" s="330">
        <f>Q130/(1000/120)</f>
        <v>24.369230769230768</v>
      </c>
      <c r="K130" s="331"/>
      <c r="L130" s="298" t="str">
        <f t="shared" si="52"/>
        <v>10,83</v>
      </c>
      <c r="M130" s="319"/>
      <c r="N130" s="42">
        <v>1.3</v>
      </c>
      <c r="O130" s="260"/>
      <c r="P130" s="43" t="s">
        <v>129</v>
      </c>
      <c r="Q130" s="44">
        <f t="shared" si="53"/>
        <v>203.07692307692307</v>
      </c>
      <c r="R130" s="218">
        <v>264</v>
      </c>
    </row>
    <row r="131" spans="1:18" ht="18" customHeight="1"/>
    <row r="132" spans="1:18">
      <c r="E132" s="410"/>
      <c r="F132" s="410"/>
      <c r="G132" s="410"/>
      <c r="H132" s="410"/>
      <c r="I132" s="410"/>
      <c r="J132" s="410"/>
      <c r="K132" s="410"/>
      <c r="L132" s="410"/>
      <c r="M132" s="410"/>
      <c r="N132" s="410"/>
      <c r="O132" s="410"/>
    </row>
    <row r="133" spans="1:18">
      <c r="E133" s="410"/>
      <c r="F133" s="410"/>
      <c r="G133" s="410"/>
      <c r="H133" s="410"/>
      <c r="I133" s="410"/>
      <c r="J133" s="410"/>
      <c r="K133" s="410"/>
      <c r="L133" s="410"/>
      <c r="M133" s="410"/>
      <c r="N133" s="410"/>
      <c r="O133" s="410"/>
    </row>
    <row r="134" spans="1:18">
      <c r="E134" s="409"/>
      <c r="F134" s="410"/>
      <c r="G134" s="410"/>
      <c r="H134" s="409"/>
      <c r="I134" s="410"/>
      <c r="J134" s="410"/>
      <c r="K134" s="410"/>
      <c r="L134" s="409"/>
      <c r="M134" s="410"/>
      <c r="N134" s="410"/>
      <c r="O134" s="410"/>
    </row>
    <row r="135" spans="1:18" ht="18" customHeight="1">
      <c r="E135" s="213"/>
      <c r="F135" s="213"/>
      <c r="G135" s="213"/>
      <c r="H135" s="213"/>
      <c r="I135" s="213"/>
      <c r="J135" s="213"/>
      <c r="K135" s="213"/>
      <c r="L135" s="213"/>
      <c r="M135" s="213"/>
      <c r="N135" s="213"/>
      <c r="O135" s="213"/>
    </row>
  </sheetData>
  <sheetProtection password="CB5B" sheet="1" objects="1" scenarios="1" autoFilter="0"/>
  <mergeCells count="385">
    <mergeCell ref="E102:H102"/>
    <mergeCell ref="L102:M102"/>
    <mergeCell ref="A87:A88"/>
    <mergeCell ref="A113:A114"/>
    <mergeCell ref="C113:C114"/>
    <mergeCell ref="E113:H114"/>
    <mergeCell ref="Q71:Q72"/>
    <mergeCell ref="R71:R72"/>
    <mergeCell ref="A74:A77"/>
    <mergeCell ref="B75:B77"/>
    <mergeCell ref="C74:C77"/>
    <mergeCell ref="E74:H77"/>
    <mergeCell ref="A71:A72"/>
    <mergeCell ref="C71:C72"/>
    <mergeCell ref="E71:H72"/>
    <mergeCell ref="J71:M72"/>
    <mergeCell ref="O71:O72"/>
    <mergeCell ref="P71:P72"/>
    <mergeCell ref="J78:M78"/>
    <mergeCell ref="A78:A81"/>
    <mergeCell ref="E78:H81"/>
    <mergeCell ref="C78:C81"/>
    <mergeCell ref="J75:M75"/>
    <mergeCell ref="O75:O77"/>
    <mergeCell ref="A110:A112"/>
    <mergeCell ref="B111:B112"/>
    <mergeCell ref="C110:C112"/>
    <mergeCell ref="J110:K110"/>
    <mergeCell ref="J111:K111"/>
    <mergeCell ref="A106:A107"/>
    <mergeCell ref="C106:C107"/>
    <mergeCell ref="L103:M103"/>
    <mergeCell ref="J104:K104"/>
    <mergeCell ref="L104:M104"/>
    <mergeCell ref="J105:K105"/>
    <mergeCell ref="L105:M105"/>
    <mergeCell ref="E103:H103"/>
    <mergeCell ref="E110:H112"/>
    <mergeCell ref="E106:H107"/>
    <mergeCell ref="J106:K106"/>
    <mergeCell ref="L106:M106"/>
    <mergeCell ref="J107:K107"/>
    <mergeCell ref="L107:M107"/>
    <mergeCell ref="B104:B105"/>
    <mergeCell ref="C103:C105"/>
    <mergeCell ref="A103:A105"/>
    <mergeCell ref="E104:H105"/>
    <mergeCell ref="E134:G134"/>
    <mergeCell ref="H134:K134"/>
    <mergeCell ref="L134:O134"/>
    <mergeCell ref="J122:K122"/>
    <mergeCell ref="L122:M122"/>
    <mergeCell ref="E132:O132"/>
    <mergeCell ref="E133:G133"/>
    <mergeCell ref="H133:K133"/>
    <mergeCell ref="L133:O133"/>
    <mergeCell ref="E121:H123"/>
    <mergeCell ref="O121:O123"/>
    <mergeCell ref="J123:K123"/>
    <mergeCell ref="L123:M123"/>
    <mergeCell ref="E124:H124"/>
    <mergeCell ref="J124:K124"/>
    <mergeCell ref="L124:M124"/>
    <mergeCell ref="O125:O127"/>
    <mergeCell ref="Q95:Q96"/>
    <mergeCell ref="R95:R96"/>
    <mergeCell ref="A97:R97"/>
    <mergeCell ref="E98:H98"/>
    <mergeCell ref="J98:K98"/>
    <mergeCell ref="L98:M98"/>
    <mergeCell ref="A99:A101"/>
    <mergeCell ref="C99:C101"/>
    <mergeCell ref="A95:A96"/>
    <mergeCell ref="C95:C96"/>
    <mergeCell ref="E95:H96"/>
    <mergeCell ref="J95:M96"/>
    <mergeCell ref="O95:O96"/>
    <mergeCell ref="P95:P96"/>
    <mergeCell ref="E99:H101"/>
    <mergeCell ref="J99:K99"/>
    <mergeCell ref="L99:M99"/>
    <mergeCell ref="O99:O100"/>
    <mergeCell ref="B100:B101"/>
    <mergeCell ref="J100:K100"/>
    <mergeCell ref="L100:M100"/>
    <mergeCell ref="J101:K101"/>
    <mergeCell ref="L101:M101"/>
    <mergeCell ref="Q87:Q88"/>
    <mergeCell ref="R87:R88"/>
    <mergeCell ref="O82:O83"/>
    <mergeCell ref="A89:A94"/>
    <mergeCell ref="E89:H89"/>
    <mergeCell ref="J89:M89"/>
    <mergeCell ref="R92:R94"/>
    <mergeCell ref="E93:H93"/>
    <mergeCell ref="J93:M93"/>
    <mergeCell ref="E94:H94"/>
    <mergeCell ref="J94:M94"/>
    <mergeCell ref="R89:R91"/>
    <mergeCell ref="O89:O91"/>
    <mergeCell ref="P89:P91"/>
    <mergeCell ref="Q89:Q91"/>
    <mergeCell ref="O92:O94"/>
    <mergeCell ref="P92:P94"/>
    <mergeCell ref="Q92:Q94"/>
    <mergeCell ref="B90:B94"/>
    <mergeCell ref="E90:H90"/>
    <mergeCell ref="J90:M90"/>
    <mergeCell ref="E91:H91"/>
    <mergeCell ref="J91:M91"/>
    <mergeCell ref="E92:H92"/>
    <mergeCell ref="C87:C88"/>
    <mergeCell ref="E87:H88"/>
    <mergeCell ref="J87:M88"/>
    <mergeCell ref="O87:O88"/>
    <mergeCell ref="P87:P88"/>
    <mergeCell ref="A82:A83"/>
    <mergeCell ref="C82:C83"/>
    <mergeCell ref="E82:H83"/>
    <mergeCell ref="J82:M82"/>
    <mergeCell ref="J83:M83"/>
    <mergeCell ref="A84:A86"/>
    <mergeCell ref="C84:C86"/>
    <mergeCell ref="D84:D86"/>
    <mergeCell ref="E84:H86"/>
    <mergeCell ref="A64:A68"/>
    <mergeCell ref="C64:C68"/>
    <mergeCell ref="E64:H68"/>
    <mergeCell ref="J64:M64"/>
    <mergeCell ref="B65:B68"/>
    <mergeCell ref="J65:M65"/>
    <mergeCell ref="J66:M66"/>
    <mergeCell ref="J77:M77"/>
    <mergeCell ref="J79:M79"/>
    <mergeCell ref="J76:M76"/>
    <mergeCell ref="J74:M74"/>
    <mergeCell ref="E73:H73"/>
    <mergeCell ref="B60:B63"/>
    <mergeCell ref="J60:M60"/>
    <mergeCell ref="J61:M61"/>
    <mergeCell ref="O61:O63"/>
    <mergeCell ref="J62:M62"/>
    <mergeCell ref="Q84:Q85"/>
    <mergeCell ref="P84:P85"/>
    <mergeCell ref="R84:R85"/>
    <mergeCell ref="B85:B86"/>
    <mergeCell ref="J67:M67"/>
    <mergeCell ref="J68:M68"/>
    <mergeCell ref="N84:N85"/>
    <mergeCell ref="O66:O68"/>
    <mergeCell ref="B79:B81"/>
    <mergeCell ref="O79:O81"/>
    <mergeCell ref="J80:M80"/>
    <mergeCell ref="J81:M81"/>
    <mergeCell ref="O64:O65"/>
    <mergeCell ref="O84:O85"/>
    <mergeCell ref="C44:C46"/>
    <mergeCell ref="E44:H46"/>
    <mergeCell ref="J73:M73"/>
    <mergeCell ref="J63:M63"/>
    <mergeCell ref="A57:R57"/>
    <mergeCell ref="E58:H58"/>
    <mergeCell ref="J58:M58"/>
    <mergeCell ref="P53:P54"/>
    <mergeCell ref="Q53:Q54"/>
    <mergeCell ref="R53:R54"/>
    <mergeCell ref="A55:A56"/>
    <mergeCell ref="C55:C56"/>
    <mergeCell ref="E55:H56"/>
    <mergeCell ref="J55:M56"/>
    <mergeCell ref="O55:O56"/>
    <mergeCell ref="A69:A70"/>
    <mergeCell ref="C69:C70"/>
    <mergeCell ref="E69:H70"/>
    <mergeCell ref="O69:O70"/>
    <mergeCell ref="J69:M69"/>
    <mergeCell ref="J70:M70"/>
    <mergeCell ref="E59:H63"/>
    <mergeCell ref="A59:A63"/>
    <mergeCell ref="C59:C63"/>
    <mergeCell ref="F35:F36"/>
    <mergeCell ref="G35:G36"/>
    <mergeCell ref="H35:H36"/>
    <mergeCell ref="J35:J36"/>
    <mergeCell ref="R42:R43"/>
    <mergeCell ref="A47:A49"/>
    <mergeCell ref="C47:C49"/>
    <mergeCell ref="E47:H49"/>
    <mergeCell ref="J47:M47"/>
    <mergeCell ref="O47:O48"/>
    <mergeCell ref="A42:A43"/>
    <mergeCell ref="B42:B43"/>
    <mergeCell ref="C42:C43"/>
    <mergeCell ref="E42:H42"/>
    <mergeCell ref="J42:M42"/>
    <mergeCell ref="O42:O43"/>
    <mergeCell ref="B48:B49"/>
    <mergeCell ref="J48:M48"/>
    <mergeCell ref="J49:M49"/>
    <mergeCell ref="O44:O45"/>
    <mergeCell ref="B45:B46"/>
    <mergeCell ref="J45:M45"/>
    <mergeCell ref="Q42:Q43"/>
    <mergeCell ref="A44:A46"/>
    <mergeCell ref="A21:A25"/>
    <mergeCell ref="C21:C25"/>
    <mergeCell ref="E21:E25"/>
    <mergeCell ref="F21:F25"/>
    <mergeCell ref="G21:G25"/>
    <mergeCell ref="H21:H25"/>
    <mergeCell ref="C31:C34"/>
    <mergeCell ref="E31:E34"/>
    <mergeCell ref="H31:H34"/>
    <mergeCell ref="B32:B34"/>
    <mergeCell ref="F32:F34"/>
    <mergeCell ref="B27:B30"/>
    <mergeCell ref="A31:A34"/>
    <mergeCell ref="G32:G34"/>
    <mergeCell ref="O33:O34"/>
    <mergeCell ref="A26:A30"/>
    <mergeCell ref="C26:C30"/>
    <mergeCell ref="E26:E30"/>
    <mergeCell ref="F26:F30"/>
    <mergeCell ref="G26:G30"/>
    <mergeCell ref="H26:H30"/>
    <mergeCell ref="M31:M34"/>
    <mergeCell ref="O31:O32"/>
    <mergeCell ref="O28:O30"/>
    <mergeCell ref="O26:O27"/>
    <mergeCell ref="J31:J34"/>
    <mergeCell ref="C16:C20"/>
    <mergeCell ref="E16:E20"/>
    <mergeCell ref="F16:F20"/>
    <mergeCell ref="G16:G20"/>
    <mergeCell ref="H16:H20"/>
    <mergeCell ref="O16:O17"/>
    <mergeCell ref="B17:B20"/>
    <mergeCell ref="O18:O20"/>
    <mergeCell ref="O21:O22"/>
    <mergeCell ref="B22:B25"/>
    <mergeCell ref="O23:O25"/>
    <mergeCell ref="A11:A15"/>
    <mergeCell ref="C11:C15"/>
    <mergeCell ref="E11:E15"/>
    <mergeCell ref="F11:F15"/>
    <mergeCell ref="G11:G15"/>
    <mergeCell ref="H11:H15"/>
    <mergeCell ref="O11:O12"/>
    <mergeCell ref="B12:B15"/>
    <mergeCell ref="O13:O15"/>
    <mergeCell ref="A35:A36"/>
    <mergeCell ref="R35:R36"/>
    <mergeCell ref="Q35:Q36"/>
    <mergeCell ref="C1:J1"/>
    <mergeCell ref="N1:Q1"/>
    <mergeCell ref="C2:J2"/>
    <mergeCell ref="C3:J3"/>
    <mergeCell ref="C4:J4"/>
    <mergeCell ref="C5:E5"/>
    <mergeCell ref="F5:J5"/>
    <mergeCell ref="A7:R7"/>
    <mergeCell ref="A8:A9"/>
    <mergeCell ref="B8:B9"/>
    <mergeCell ref="C8:C9"/>
    <mergeCell ref="E8:H8"/>
    <mergeCell ref="J8:M8"/>
    <mergeCell ref="O8:O9"/>
    <mergeCell ref="P8:P9"/>
    <mergeCell ref="Q8:Q9"/>
    <mergeCell ref="R8:R9"/>
    <mergeCell ref="A16:A20"/>
    <mergeCell ref="O35:O36"/>
    <mergeCell ref="P35:P36"/>
    <mergeCell ref="A10:B10"/>
    <mergeCell ref="B40:B41"/>
    <mergeCell ref="J40:M40"/>
    <mergeCell ref="J41:M41"/>
    <mergeCell ref="A37:A38"/>
    <mergeCell ref="C37:C38"/>
    <mergeCell ref="O37:O38"/>
    <mergeCell ref="E37:E38"/>
    <mergeCell ref="F37:F38"/>
    <mergeCell ref="G37:G38"/>
    <mergeCell ref="H37:H38"/>
    <mergeCell ref="J37:J38"/>
    <mergeCell ref="M37:M38"/>
    <mergeCell ref="A128:A130"/>
    <mergeCell ref="C128:C130"/>
    <mergeCell ref="E128:H130"/>
    <mergeCell ref="J128:K128"/>
    <mergeCell ref="L128:M128"/>
    <mergeCell ref="O128:O130"/>
    <mergeCell ref="B129:B130"/>
    <mergeCell ref="J129:K129"/>
    <mergeCell ref="L129:M129"/>
    <mergeCell ref="J130:K130"/>
    <mergeCell ref="L130:M130"/>
    <mergeCell ref="A125:A127"/>
    <mergeCell ref="C125:C127"/>
    <mergeCell ref="A121:A123"/>
    <mergeCell ref="C121:C123"/>
    <mergeCell ref="B122:B123"/>
    <mergeCell ref="A118:A120"/>
    <mergeCell ref="C118:C120"/>
    <mergeCell ref="E118:H120"/>
    <mergeCell ref="J118:K118"/>
    <mergeCell ref="B126:B127"/>
    <mergeCell ref="J126:K126"/>
    <mergeCell ref="J127:K127"/>
    <mergeCell ref="J121:K121"/>
    <mergeCell ref="J113:K113"/>
    <mergeCell ref="L113:M113"/>
    <mergeCell ref="J114:K114"/>
    <mergeCell ref="L114:M114"/>
    <mergeCell ref="E125:H127"/>
    <mergeCell ref="J125:K125"/>
    <mergeCell ref="L125:M125"/>
    <mergeCell ref="B116:B117"/>
    <mergeCell ref="O115:O117"/>
    <mergeCell ref="E115:H117"/>
    <mergeCell ref="O118:O120"/>
    <mergeCell ref="B119:B120"/>
    <mergeCell ref="J119:K119"/>
    <mergeCell ref="L119:M119"/>
    <mergeCell ref="J120:K120"/>
    <mergeCell ref="L120:M120"/>
    <mergeCell ref="L118:M118"/>
    <mergeCell ref="L126:M126"/>
    <mergeCell ref="L127:M127"/>
    <mergeCell ref="L121:M121"/>
    <mergeCell ref="O103:O105"/>
    <mergeCell ref="O106:O107"/>
    <mergeCell ref="J112:K112"/>
    <mergeCell ref="L110:M110"/>
    <mergeCell ref="L111:M111"/>
    <mergeCell ref="L112:M112"/>
    <mergeCell ref="J103:K103"/>
    <mergeCell ref="J84:M86"/>
    <mergeCell ref="J102:K102"/>
    <mergeCell ref="J44:M44"/>
    <mergeCell ref="J46:M46"/>
    <mergeCell ref="P42:P43"/>
    <mergeCell ref="J59:M59"/>
    <mergeCell ref="J92:M92"/>
    <mergeCell ref="K35:K36"/>
    <mergeCell ref="L35:L36"/>
    <mergeCell ref="J53:M54"/>
    <mergeCell ref="O53:O54"/>
    <mergeCell ref="J50:M50"/>
    <mergeCell ref="O50:O51"/>
    <mergeCell ref="O39:O40"/>
    <mergeCell ref="O59:O60"/>
    <mergeCell ref="A115:A117"/>
    <mergeCell ref="C115:C117"/>
    <mergeCell ref="J117:K117"/>
    <mergeCell ref="L117:M117"/>
    <mergeCell ref="J115:K115"/>
    <mergeCell ref="L115:M115"/>
    <mergeCell ref="J116:K116"/>
    <mergeCell ref="L116:M116"/>
    <mergeCell ref="M35:M36"/>
    <mergeCell ref="A53:A54"/>
    <mergeCell ref="C53:C54"/>
    <mergeCell ref="E53:H54"/>
    <mergeCell ref="A50:A52"/>
    <mergeCell ref="C50:C52"/>
    <mergeCell ref="E50:H52"/>
    <mergeCell ref="B51:B52"/>
    <mergeCell ref="J51:M51"/>
    <mergeCell ref="J52:M52"/>
    <mergeCell ref="A39:A41"/>
    <mergeCell ref="C39:C41"/>
    <mergeCell ref="E39:H41"/>
    <mergeCell ref="J39:M39"/>
    <mergeCell ref="C35:C36"/>
    <mergeCell ref="E35:E36"/>
    <mergeCell ref="R108:R109"/>
    <mergeCell ref="A108:A109"/>
    <mergeCell ref="C108:C109"/>
    <mergeCell ref="E108:H109"/>
    <mergeCell ref="J108:K109"/>
    <mergeCell ref="L108:M109"/>
    <mergeCell ref="O108:O109"/>
    <mergeCell ref="P108:P109"/>
    <mergeCell ref="Q108:Q109"/>
  </mergeCells>
  <hyperlinks>
    <hyperlink ref="B11" r:id="rId1" display="http://www.nort-udm.ru/catalog/ognezashita-derevo/pirilax-lux/?utm_source=site&amp;utm_medium=pdf&amp;utm_campaign=price&amp;utm_content=HEADER-POSITION&amp;utm_term=Pirilax-Lux"/>
    <hyperlink ref="B16" r:id="rId2"/>
    <hyperlink ref="B21" r:id="rId3" display="http://www.nort-udm.ru/catalog/ognezashita-derevo/pirilax-terma/?utm_source=site&amp;utm_medium=pdf&amp;utm_campaign=price&amp;utm_content=HEADER-POSITION&amp;utm_term=Pirilax-Terma"/>
    <hyperlink ref="B26" r:id="rId4"/>
    <hyperlink ref="B35" r:id="rId5" display="МИГ®- 09 для древесины"/>
    <hyperlink ref="B31" r:id="rId6"/>
    <hyperlink ref="B39" r:id="rId7"/>
    <hyperlink ref="B44" r:id="rId8"/>
    <hyperlink ref="B47" r:id="rId9"/>
    <hyperlink ref="B50" r:id="rId10"/>
    <hyperlink ref="B53" r:id="rId11"/>
    <hyperlink ref="B71" r:id="rId12" display="http://www.nort-udm.ru/catalog/antiseptic-wood/nortex-doctor-wood/?utm_source=site&amp;utm_medium=pdf&amp;utm_campaign=price&amp;utm_content=HEADER-POSITION&amp;utm_term=NORTEX-DOCTOR-WOOD"/>
    <hyperlink ref="B78" r:id="rId13"/>
    <hyperlink ref="B59" r:id="rId14" display="http://www.nort-udm.ru/catalog/antiseptic-wood/nortex-lux-wood/?utm_source=site&amp;utm_medium=pdf&amp;utm_campaign=price&amp;utm_content=HEADER-POSITION&amp;utm_term=NORTEX-LUX-WOOD"/>
    <hyperlink ref="B64" r:id="rId15" display="http://www.nort-udm.ru/catalog/antiseptic-beton/nortex-lux-beton/?utm_source=site&amp;utm_medium=pdf&amp;utm_campaign=price&amp;utm_content=HEADER-POSITION&amp;utm_term=NORTEX-LUX-CONCRETE"/>
    <hyperlink ref="B89" r:id="rId16" display="http://www.nort-udm.ru/catalog/antiseptic-wood/nortex-tranzit/?utm_source=site&amp;utm_medium=pdf&amp;utm_campaign=price&amp;utm_content=HEADER-POSITION&amp;utm_term=NORTEX-TRANSIT"/>
    <hyperlink ref="B99" r:id="rId17"/>
    <hyperlink ref="B106" r:id="rId18"/>
    <hyperlink ref="B115" r:id="rId19"/>
    <hyperlink ref="B84" r:id="rId20"/>
    <hyperlink ref="B110" r:id="rId21" display="http://www.nort-udm.ru/catalog/dec-wood/krasula-dlya-torci/?utm_source=site&amp;utm_medium=pdf&amp;utm_campaign=price&amp;utm_content=HEADER-POSITION&amp;utm_term=KRASULA-TORCI"/>
    <hyperlink ref="B55" r:id="rId22"/>
    <hyperlink ref="B95" r:id="rId23"/>
    <hyperlink ref="B103" r:id="rId24"/>
    <hyperlink ref="B74" r:id="rId25" display="http://www.nort-udm.ru/catalog/antiseptic-wood/nortex-doctor-wood/?utm_source=site&amp;utm_medium=pdf&amp;utm_campaign=price&amp;utm_content=HEADER-POSITION&amp;utm_term=NORTEX-DOCTOR-WOOD"/>
    <hyperlink ref="B121" r:id="rId26" display="http://www.nort-udm.ru/catalog/dec-universal/kraska-vd-dlya-potolka/?utm_source=site&amp;utm_medium=pdf&amp;utm_campaign=price&amp;utm_content=HEADER-POSITION&amp;utm_term=PAINTS-NORT-FLOOR"/>
    <hyperlink ref="B118" r:id="rId27" display="НОРТОВСКАЯ® КРАСКА ИНТЕРЬЕРНАЯ "/>
    <hyperlink ref="B125" r:id="rId28" display="http://www.nort-udm.ru/catalog/dec-universal/kraska-vd-dlya-oboev/?utm_source=site&amp;utm_medium=pdf&amp;utm_campaign=price&amp;utm_content=HEADER-POSITION&amp;utm_term=PAINTS-NORT-PAPER"/>
    <hyperlink ref="B128" r:id="rId29" display="http://www.nort-udm.ru/catalog/dec-universal/kraska-vd-dlya-detskih-komnat/?utm_source=site&amp;utm_medium=pdf&amp;utm_campaign=price&amp;utm_content=HEADER-POSITION&amp;utm_term=PAINTS-NORT-KIDS"/>
    <hyperlink ref="B37" r:id="rId30" display="http://www.nort-udm.ru/catalog/ognezashita-derevo/mig-09/?utm_source=site&amp;utm_medium=pdf&amp;utm_campaign=price&amp;utm_content=HEADER-POSITION&amp;utm_term=MIG-09"/>
    <hyperlink ref="B82" r:id="rId31"/>
    <hyperlink ref="B113" r:id="rId32"/>
    <hyperlink ref="B69" r:id="rId33"/>
    <hyperlink ref="B87" r:id="rId34"/>
    <hyperlink ref="B108" r:id="rId35"/>
  </hyperlinks>
  <pageMargins left="0.78740157480314965" right="0.47244094488188981" top="0.39370078740157483" bottom="0.39370078740157483" header="0.31496062992125984" footer="0.19685039370078741"/>
  <pageSetup paperSize="9" scale="45" fitToHeight="10" orientation="portrait" horizontalDpi="1200" verticalDpi="1200" r:id="rId36"/>
  <rowBreaks count="4" manualBreakCount="4">
    <brk id="41" max="17" man="1"/>
    <brk id="72" max="17" man="1"/>
    <brk id="101" max="17" man="1"/>
    <brk id="123" max="17" man="1"/>
  </rowBreaks>
  <drawing r:id="rId37"/>
</worksheet>
</file>

<file path=xl/worksheets/sheet2.xml><?xml version="1.0" encoding="utf-8"?>
<worksheet xmlns="http://schemas.openxmlformats.org/spreadsheetml/2006/main" xmlns:r="http://schemas.openxmlformats.org/officeDocument/2006/relationships">
  <dimension ref="A1:H131"/>
  <sheetViews>
    <sheetView view="pageBreakPreview" zoomScale="70" zoomScaleNormal="100" zoomScaleSheetLayoutView="70" workbookViewId="0">
      <pane ySplit="8" topLeftCell="A119" activePane="bottomLeft" state="frozen"/>
      <selection pane="bottomLeft" activeCell="F121" sqref="F121"/>
    </sheetView>
  </sheetViews>
  <sheetFormatPr defaultRowHeight="12.75"/>
  <cols>
    <col min="1" max="1" width="7" customWidth="1"/>
    <col min="2" max="2" width="100.42578125" customWidth="1"/>
    <col min="3" max="3" width="15.140625" customWidth="1"/>
    <col min="4" max="4" width="15.42578125" customWidth="1"/>
    <col min="5" max="5" width="10.42578125" style="73" customWidth="1"/>
    <col min="6" max="6" width="23.28515625" customWidth="1"/>
    <col min="7" max="8" width="19.85546875" hidden="1" customWidth="1"/>
  </cols>
  <sheetData>
    <row r="1" spans="1:8" ht="35.25" customHeight="1">
      <c r="B1" s="50"/>
      <c r="C1" s="340"/>
      <c r="D1" s="340"/>
      <c r="E1" s="340"/>
    </row>
    <row r="2" spans="1:8" ht="18.75" customHeight="1">
      <c r="B2" s="51"/>
      <c r="C2" s="458"/>
      <c r="D2" s="458"/>
      <c r="E2" s="52"/>
    </row>
    <row r="3" spans="1:8" ht="20.25" customHeight="1">
      <c r="A3" s="2"/>
      <c r="B3" s="53"/>
      <c r="C3" s="459"/>
      <c r="D3" s="460"/>
      <c r="E3" s="54"/>
      <c r="F3" s="2"/>
      <c r="G3" s="4"/>
      <c r="H3" s="4"/>
    </row>
    <row r="4" spans="1:8" ht="21.75" customHeight="1">
      <c r="A4" s="2"/>
      <c r="B4" s="53"/>
      <c r="C4" s="459"/>
      <c r="D4" s="460"/>
      <c r="E4" s="54"/>
      <c r="F4" s="2"/>
      <c r="G4" s="4"/>
      <c r="H4" s="4"/>
    </row>
    <row r="5" spans="1:8" ht="42.75" customHeight="1">
      <c r="A5" s="2" t="s">
        <v>245</v>
      </c>
      <c r="B5" s="2"/>
      <c r="C5" s="2"/>
      <c r="D5" s="2"/>
      <c r="E5" s="55"/>
      <c r="F5" s="2"/>
      <c r="G5" s="3"/>
      <c r="H5" s="3"/>
    </row>
    <row r="6" spans="1:8" ht="25.5" customHeight="1">
      <c r="A6" s="343" t="s">
        <v>232</v>
      </c>
      <c r="B6" s="343"/>
      <c r="C6" s="343"/>
      <c r="D6" s="343"/>
      <c r="E6" s="343"/>
      <c r="F6" s="343"/>
      <c r="G6" s="4"/>
      <c r="H6" s="4"/>
    </row>
    <row r="7" spans="1:8" ht="33" customHeight="1">
      <c r="A7" s="461" t="s">
        <v>0</v>
      </c>
      <c r="B7" s="461" t="s">
        <v>1</v>
      </c>
      <c r="C7" s="461" t="s">
        <v>5</v>
      </c>
      <c r="D7" s="461" t="s">
        <v>6</v>
      </c>
      <c r="E7" s="463" t="s">
        <v>167</v>
      </c>
      <c r="F7" s="465" t="s">
        <v>7</v>
      </c>
      <c r="G7" s="468" t="s">
        <v>8</v>
      </c>
      <c r="H7" s="468" t="s">
        <v>9</v>
      </c>
    </row>
    <row r="8" spans="1:8" ht="33.75" customHeight="1">
      <c r="A8" s="462"/>
      <c r="B8" s="462"/>
      <c r="C8" s="462"/>
      <c r="D8" s="462"/>
      <c r="E8" s="464"/>
      <c r="F8" s="466"/>
      <c r="G8" s="469"/>
      <c r="H8" s="469"/>
    </row>
    <row r="9" spans="1:8" ht="39.75" customHeight="1">
      <c r="A9" s="354" t="s">
        <v>18</v>
      </c>
      <c r="B9" s="355"/>
      <c r="C9" s="5"/>
      <c r="D9" s="5"/>
      <c r="E9" s="56"/>
      <c r="F9" s="5"/>
      <c r="G9" s="5"/>
      <c r="H9" s="6"/>
    </row>
    <row r="10" spans="1:8" ht="39.75" customHeight="1">
      <c r="A10" s="257">
        <v>1</v>
      </c>
      <c r="B10" s="180" t="s">
        <v>117</v>
      </c>
      <c r="C10" s="295" t="s">
        <v>21</v>
      </c>
      <c r="D10" s="11" t="s">
        <v>22</v>
      </c>
      <c r="E10" s="57">
        <v>1</v>
      </c>
      <c r="F10" s="218">
        <v>12650</v>
      </c>
      <c r="G10" s="13">
        <f>ROUNDUP(F10*1.15,0)</f>
        <v>14548</v>
      </c>
      <c r="H10" s="13">
        <f t="shared" ref="H10:H42" si="0">ROUNDUP(F10*1.3,0)</f>
        <v>16445</v>
      </c>
    </row>
    <row r="11" spans="1:8" ht="28.5" customHeight="1">
      <c r="A11" s="257"/>
      <c r="B11" s="308" t="s">
        <v>145</v>
      </c>
      <c r="C11" s="296"/>
      <c r="D11" s="16" t="s">
        <v>23</v>
      </c>
      <c r="E11" s="58">
        <v>1</v>
      </c>
      <c r="F11" s="218">
        <v>7345</v>
      </c>
      <c r="G11" s="13">
        <f t="shared" ref="G11:G73" si="1">ROUNDUP(F11*1.15,0)</f>
        <v>8447</v>
      </c>
      <c r="H11" s="13">
        <f t="shared" si="0"/>
        <v>9549</v>
      </c>
    </row>
    <row r="12" spans="1:8" ht="28.5" customHeight="1">
      <c r="A12" s="257"/>
      <c r="B12" s="308"/>
      <c r="C12" s="295"/>
      <c r="D12" s="16" t="s">
        <v>25</v>
      </c>
      <c r="E12" s="58">
        <v>1</v>
      </c>
      <c r="F12" s="218">
        <v>3439</v>
      </c>
      <c r="G12" s="13">
        <f t="shared" si="1"/>
        <v>3955</v>
      </c>
      <c r="H12" s="13">
        <f t="shared" si="0"/>
        <v>4471</v>
      </c>
    </row>
    <row r="13" spans="1:8" ht="28.5" customHeight="1">
      <c r="A13" s="257"/>
      <c r="B13" s="308"/>
      <c r="C13" s="357"/>
      <c r="D13" s="16" t="s">
        <v>26</v>
      </c>
      <c r="E13" s="58">
        <v>4</v>
      </c>
      <c r="F13" s="218">
        <v>1157</v>
      </c>
      <c r="G13" s="13">
        <f t="shared" si="1"/>
        <v>1331</v>
      </c>
      <c r="H13" s="13">
        <f t="shared" si="0"/>
        <v>1505</v>
      </c>
    </row>
    <row r="14" spans="1:8" ht="28.5" customHeight="1">
      <c r="A14" s="257"/>
      <c r="B14" s="322"/>
      <c r="C14" s="296"/>
      <c r="D14" s="16" t="s">
        <v>118</v>
      </c>
      <c r="E14" s="58">
        <v>4</v>
      </c>
      <c r="F14" s="218">
        <v>376</v>
      </c>
      <c r="G14" s="13">
        <f t="shared" si="1"/>
        <v>433</v>
      </c>
      <c r="H14" s="13">
        <f t="shared" si="0"/>
        <v>489</v>
      </c>
    </row>
    <row r="15" spans="1:8" ht="36" customHeight="1">
      <c r="A15" s="275">
        <v>2</v>
      </c>
      <c r="B15" s="188" t="s">
        <v>119</v>
      </c>
      <c r="C15" s="295" t="s">
        <v>21</v>
      </c>
      <c r="D15" s="25" t="s">
        <v>22</v>
      </c>
      <c r="E15" s="59">
        <v>1</v>
      </c>
      <c r="F15" s="218">
        <v>9612</v>
      </c>
      <c r="G15" s="49">
        <f t="shared" si="1"/>
        <v>11054</v>
      </c>
      <c r="H15" s="49">
        <f t="shared" si="0"/>
        <v>12496</v>
      </c>
    </row>
    <row r="16" spans="1:8" ht="34.5" customHeight="1">
      <c r="A16" s="275"/>
      <c r="B16" s="332" t="s">
        <v>144</v>
      </c>
      <c r="C16" s="296"/>
      <c r="D16" s="29" t="s">
        <v>23</v>
      </c>
      <c r="E16" s="60">
        <v>1</v>
      </c>
      <c r="F16" s="218">
        <v>5581</v>
      </c>
      <c r="G16" s="49">
        <f t="shared" si="1"/>
        <v>6419</v>
      </c>
      <c r="H16" s="49">
        <f t="shared" si="0"/>
        <v>7256</v>
      </c>
    </row>
    <row r="17" spans="1:8" ht="27.75" customHeight="1">
      <c r="A17" s="275"/>
      <c r="B17" s="332"/>
      <c r="C17" s="295"/>
      <c r="D17" s="29" t="s">
        <v>30</v>
      </c>
      <c r="E17" s="60">
        <v>1</v>
      </c>
      <c r="F17" s="218">
        <v>2738</v>
      </c>
      <c r="G17" s="49">
        <f t="shared" si="1"/>
        <v>3149</v>
      </c>
      <c r="H17" s="49">
        <f t="shared" si="0"/>
        <v>3560</v>
      </c>
    </row>
    <row r="18" spans="1:8" ht="27.75" customHeight="1">
      <c r="A18" s="275"/>
      <c r="B18" s="332"/>
      <c r="C18" s="357"/>
      <c r="D18" s="29" t="s">
        <v>31</v>
      </c>
      <c r="E18" s="60">
        <v>4</v>
      </c>
      <c r="F18" s="218">
        <v>933</v>
      </c>
      <c r="G18" s="49">
        <f t="shared" si="1"/>
        <v>1073</v>
      </c>
      <c r="H18" s="49">
        <f t="shared" si="0"/>
        <v>1213</v>
      </c>
    </row>
    <row r="19" spans="1:8" ht="27.75" customHeight="1">
      <c r="A19" s="275"/>
      <c r="B19" s="333"/>
      <c r="C19" s="296"/>
      <c r="D19" s="29" t="s">
        <v>32</v>
      </c>
      <c r="E19" s="60">
        <v>4</v>
      </c>
      <c r="F19" s="218">
        <v>314</v>
      </c>
      <c r="G19" s="49">
        <f t="shared" si="1"/>
        <v>362</v>
      </c>
      <c r="H19" s="49">
        <f t="shared" si="0"/>
        <v>409</v>
      </c>
    </row>
    <row r="20" spans="1:8" ht="38.25" customHeight="1">
      <c r="A20" s="257">
        <v>3</v>
      </c>
      <c r="B20" s="180" t="s">
        <v>120</v>
      </c>
      <c r="C20" s="295" t="s">
        <v>21</v>
      </c>
      <c r="D20" s="11" t="s">
        <v>22</v>
      </c>
      <c r="E20" s="57">
        <v>1</v>
      </c>
      <c r="F20" s="218">
        <v>9660</v>
      </c>
      <c r="G20" s="13">
        <f t="shared" si="1"/>
        <v>11109</v>
      </c>
      <c r="H20" s="13">
        <f t="shared" si="0"/>
        <v>12558</v>
      </c>
    </row>
    <row r="21" spans="1:8" ht="42" customHeight="1">
      <c r="A21" s="257"/>
      <c r="B21" s="270" t="s">
        <v>143</v>
      </c>
      <c r="C21" s="296"/>
      <c r="D21" s="16" t="s">
        <v>125</v>
      </c>
      <c r="E21" s="58">
        <v>1</v>
      </c>
      <c r="F21" s="218">
        <v>6076</v>
      </c>
      <c r="G21" s="13">
        <f t="shared" si="1"/>
        <v>6988</v>
      </c>
      <c r="H21" s="13">
        <f t="shared" si="0"/>
        <v>7899</v>
      </c>
    </row>
    <row r="22" spans="1:8" ht="26.25" customHeight="1">
      <c r="A22" s="257"/>
      <c r="B22" s="270"/>
      <c r="C22" s="295"/>
      <c r="D22" s="16" t="s">
        <v>30</v>
      </c>
      <c r="E22" s="58">
        <v>1</v>
      </c>
      <c r="F22" s="218">
        <v>2751</v>
      </c>
      <c r="G22" s="13">
        <f t="shared" si="1"/>
        <v>3164</v>
      </c>
      <c r="H22" s="13">
        <f t="shared" si="0"/>
        <v>3577</v>
      </c>
    </row>
    <row r="23" spans="1:8" ht="26.25" customHeight="1">
      <c r="A23" s="257"/>
      <c r="B23" s="270"/>
      <c r="C23" s="357"/>
      <c r="D23" s="16" t="s">
        <v>31</v>
      </c>
      <c r="E23" s="58">
        <v>4</v>
      </c>
      <c r="F23" s="218">
        <v>936</v>
      </c>
      <c r="G23" s="13">
        <f t="shared" si="1"/>
        <v>1077</v>
      </c>
      <c r="H23" s="13">
        <f t="shared" si="0"/>
        <v>1217</v>
      </c>
    </row>
    <row r="24" spans="1:8" ht="26.25" customHeight="1">
      <c r="A24" s="257"/>
      <c r="B24" s="271"/>
      <c r="C24" s="296"/>
      <c r="D24" s="16" t="s">
        <v>32</v>
      </c>
      <c r="E24" s="58">
        <v>4</v>
      </c>
      <c r="F24" s="218">
        <v>315</v>
      </c>
      <c r="G24" s="13">
        <f t="shared" si="1"/>
        <v>363</v>
      </c>
      <c r="H24" s="13">
        <f t="shared" si="0"/>
        <v>410</v>
      </c>
    </row>
    <row r="25" spans="1:8" ht="38.25" customHeight="1">
      <c r="A25" s="275">
        <v>4</v>
      </c>
      <c r="B25" s="188" t="s">
        <v>35</v>
      </c>
      <c r="C25" s="295"/>
      <c r="D25" s="25" t="s">
        <v>39</v>
      </c>
      <c r="E25" s="59">
        <v>1</v>
      </c>
      <c r="F25" s="219">
        <v>7903</v>
      </c>
      <c r="G25" s="49">
        <f t="shared" si="1"/>
        <v>9089</v>
      </c>
      <c r="H25" s="49">
        <f t="shared" si="0"/>
        <v>10274</v>
      </c>
    </row>
    <row r="26" spans="1:8" ht="35.25" customHeight="1">
      <c r="A26" s="275"/>
      <c r="B26" s="332" t="s">
        <v>177</v>
      </c>
      <c r="C26" s="296"/>
      <c r="D26" s="29" t="s">
        <v>126</v>
      </c>
      <c r="E26" s="60">
        <v>1</v>
      </c>
      <c r="F26" s="218">
        <v>4519</v>
      </c>
      <c r="G26" s="49">
        <f t="shared" si="1"/>
        <v>5197</v>
      </c>
      <c r="H26" s="49">
        <f t="shared" si="0"/>
        <v>5875</v>
      </c>
    </row>
    <row r="27" spans="1:8" ht="22.5" customHeight="1">
      <c r="A27" s="275"/>
      <c r="B27" s="332"/>
      <c r="C27" s="295"/>
      <c r="D27" s="29" t="s">
        <v>127</v>
      </c>
      <c r="E27" s="60">
        <v>1</v>
      </c>
      <c r="F27" s="218">
        <v>2183</v>
      </c>
      <c r="G27" s="49">
        <f t="shared" si="1"/>
        <v>2511</v>
      </c>
      <c r="H27" s="49">
        <f t="shared" si="0"/>
        <v>2838</v>
      </c>
    </row>
    <row r="28" spans="1:8" ht="22.5" customHeight="1">
      <c r="A28" s="275"/>
      <c r="B28" s="332"/>
      <c r="C28" s="357"/>
      <c r="D28" s="29" t="s">
        <v>128</v>
      </c>
      <c r="E28" s="60">
        <v>4</v>
      </c>
      <c r="F28" s="218">
        <v>740</v>
      </c>
      <c r="G28" s="49">
        <f t="shared" si="1"/>
        <v>851</v>
      </c>
      <c r="H28" s="49">
        <f t="shared" si="0"/>
        <v>962</v>
      </c>
    </row>
    <row r="29" spans="1:8" ht="22.5" customHeight="1">
      <c r="A29" s="275"/>
      <c r="B29" s="333"/>
      <c r="C29" s="296"/>
      <c r="D29" s="29" t="s">
        <v>27</v>
      </c>
      <c r="E29" s="60">
        <v>4</v>
      </c>
      <c r="F29" s="218">
        <v>245</v>
      </c>
      <c r="G29" s="49">
        <f t="shared" si="1"/>
        <v>282</v>
      </c>
      <c r="H29" s="49">
        <f t="shared" si="0"/>
        <v>319</v>
      </c>
    </row>
    <row r="30" spans="1:8" ht="36.75" customHeight="1">
      <c r="A30" s="257">
        <v>5</v>
      </c>
      <c r="B30" s="180" t="s">
        <v>43</v>
      </c>
      <c r="C30" s="295" t="s">
        <v>21</v>
      </c>
      <c r="D30" s="135" t="s">
        <v>45</v>
      </c>
      <c r="E30" s="148">
        <v>1</v>
      </c>
      <c r="F30" s="218">
        <v>4015</v>
      </c>
      <c r="G30" s="13">
        <f>ROUNDUP(F30*1.15,0)</f>
        <v>4618</v>
      </c>
      <c r="H30" s="13">
        <f>ROUNDUP(F30*1.3,0)</f>
        <v>5220</v>
      </c>
    </row>
    <row r="31" spans="1:8" ht="36.75" customHeight="1">
      <c r="A31" s="257"/>
      <c r="B31" s="270" t="s">
        <v>46</v>
      </c>
      <c r="C31" s="296"/>
      <c r="D31" s="135" t="s">
        <v>49</v>
      </c>
      <c r="E31" s="148">
        <v>1</v>
      </c>
      <c r="F31" s="218">
        <v>12977</v>
      </c>
      <c r="G31" s="13">
        <f>ROUNDUP(F31*1.15,0)</f>
        <v>14924</v>
      </c>
      <c r="H31" s="13">
        <f>ROUNDUP(F31*1.3,0)</f>
        <v>16871</v>
      </c>
    </row>
    <row r="32" spans="1:8" ht="36" customHeight="1">
      <c r="A32" s="257"/>
      <c r="B32" s="270"/>
      <c r="C32" s="295" t="s">
        <v>24</v>
      </c>
      <c r="D32" s="135" t="s">
        <v>50</v>
      </c>
      <c r="E32" s="148">
        <v>1</v>
      </c>
      <c r="F32" s="218">
        <v>3418</v>
      </c>
      <c r="G32" s="13">
        <f>ROUNDUP(F32*1.15,0)</f>
        <v>3931</v>
      </c>
      <c r="H32" s="13">
        <f>ROUNDUP(F32*1.3,0)</f>
        <v>4444</v>
      </c>
    </row>
    <row r="33" spans="1:8" ht="36" customHeight="1">
      <c r="A33" s="257"/>
      <c r="B33" s="271"/>
      <c r="C33" s="296"/>
      <c r="D33" s="135" t="s">
        <v>51</v>
      </c>
      <c r="E33" s="148">
        <v>1</v>
      </c>
      <c r="F33" s="218">
        <v>1143</v>
      </c>
      <c r="G33" s="13">
        <f>ROUNDUP(F33*1.15,0)</f>
        <v>1315</v>
      </c>
      <c r="H33" s="13">
        <f>ROUNDUP(F33*1.3,0)</f>
        <v>1486</v>
      </c>
    </row>
    <row r="34" spans="1:8" ht="30.75" customHeight="1">
      <c r="A34" s="228">
        <v>6</v>
      </c>
      <c r="B34" s="188" t="s">
        <v>40</v>
      </c>
      <c r="C34" s="295" t="s">
        <v>41</v>
      </c>
      <c r="D34" s="352" t="s">
        <v>42</v>
      </c>
      <c r="E34" s="454">
        <v>1</v>
      </c>
      <c r="F34" s="335">
        <v>1450</v>
      </c>
      <c r="G34" s="49"/>
      <c r="H34" s="49"/>
    </row>
    <row r="35" spans="1:8" ht="48.75" customHeight="1">
      <c r="A35" s="320"/>
      <c r="B35" s="189" t="s">
        <v>171</v>
      </c>
      <c r="C35" s="357"/>
      <c r="D35" s="353"/>
      <c r="E35" s="467"/>
      <c r="F35" s="336"/>
      <c r="G35" s="49">
        <f>ROUNDUP(F34*1.15,0)</f>
        <v>1668</v>
      </c>
      <c r="H35" s="49">
        <f>ROUNDUP(F34*1.3,0)</f>
        <v>1885</v>
      </c>
    </row>
    <row r="36" spans="1:8" ht="45" customHeight="1">
      <c r="A36" s="425">
        <v>7</v>
      </c>
      <c r="B36" s="180" t="s">
        <v>214</v>
      </c>
      <c r="C36" s="426" t="s">
        <v>182</v>
      </c>
      <c r="D36" s="145" t="s">
        <v>30</v>
      </c>
      <c r="E36" s="146">
        <v>25</v>
      </c>
      <c r="F36" s="218">
        <v>637</v>
      </c>
    </row>
    <row r="37" spans="1:8" ht="69.75" customHeight="1">
      <c r="A37" s="425"/>
      <c r="B37" s="33" t="s">
        <v>192</v>
      </c>
      <c r="C37" s="427"/>
      <c r="D37" s="145" t="s">
        <v>181</v>
      </c>
      <c r="E37" s="146">
        <v>40</v>
      </c>
      <c r="F37" s="218">
        <v>338</v>
      </c>
    </row>
    <row r="38" spans="1:8" ht="38.25" customHeight="1">
      <c r="A38" s="275">
        <v>8</v>
      </c>
      <c r="B38" s="188" t="s">
        <v>52</v>
      </c>
      <c r="C38" s="356" t="s">
        <v>21</v>
      </c>
      <c r="D38" s="25" t="s">
        <v>55</v>
      </c>
      <c r="E38" s="59">
        <v>1</v>
      </c>
      <c r="F38" s="218">
        <v>5984</v>
      </c>
      <c r="G38" s="49">
        <f t="shared" si="1"/>
        <v>6882</v>
      </c>
      <c r="H38" s="49">
        <f t="shared" si="0"/>
        <v>7780</v>
      </c>
    </row>
    <row r="39" spans="1:8" ht="38.25" customHeight="1">
      <c r="A39" s="275"/>
      <c r="B39" s="332" t="s">
        <v>147</v>
      </c>
      <c r="C39" s="356"/>
      <c r="D39" s="25" t="s">
        <v>56</v>
      </c>
      <c r="E39" s="59">
        <v>1</v>
      </c>
      <c r="F39" s="218">
        <v>3127</v>
      </c>
      <c r="G39" s="49">
        <f t="shared" si="1"/>
        <v>3597</v>
      </c>
      <c r="H39" s="49">
        <f t="shared" si="0"/>
        <v>4066</v>
      </c>
    </row>
    <row r="40" spans="1:8" ht="72.75" customHeight="1">
      <c r="A40" s="275"/>
      <c r="B40" s="333"/>
      <c r="C40" s="48" t="s">
        <v>24</v>
      </c>
      <c r="D40" s="25" t="s">
        <v>57</v>
      </c>
      <c r="E40" s="59">
        <v>1</v>
      </c>
      <c r="F40" s="218">
        <v>1514</v>
      </c>
      <c r="G40" s="49">
        <f t="shared" si="1"/>
        <v>1742</v>
      </c>
      <c r="H40" s="49">
        <f t="shared" si="0"/>
        <v>1969</v>
      </c>
    </row>
    <row r="41" spans="1:8" ht="36.75" customHeight="1">
      <c r="A41" s="257">
        <v>9</v>
      </c>
      <c r="B41" s="180" t="s">
        <v>58</v>
      </c>
      <c r="C41" s="295" t="s">
        <v>21</v>
      </c>
      <c r="D41" s="11" t="s">
        <v>55</v>
      </c>
      <c r="E41" s="57">
        <v>1</v>
      </c>
      <c r="F41" s="218">
        <v>6330</v>
      </c>
      <c r="G41" s="13">
        <f t="shared" si="1"/>
        <v>7280</v>
      </c>
      <c r="H41" s="13">
        <f t="shared" si="0"/>
        <v>8229</v>
      </c>
    </row>
    <row r="42" spans="1:8" ht="36.75" customHeight="1">
      <c r="A42" s="257"/>
      <c r="B42" s="270" t="s">
        <v>148</v>
      </c>
      <c r="C42" s="296"/>
      <c r="D42" s="11" t="s">
        <v>56</v>
      </c>
      <c r="E42" s="57">
        <v>1</v>
      </c>
      <c r="F42" s="218">
        <v>3308</v>
      </c>
      <c r="G42" s="13">
        <f t="shared" si="1"/>
        <v>3805</v>
      </c>
      <c r="H42" s="13">
        <f t="shared" si="0"/>
        <v>4301</v>
      </c>
    </row>
    <row r="43" spans="1:8" ht="73.5" customHeight="1">
      <c r="A43" s="257"/>
      <c r="B43" s="271"/>
      <c r="C43" s="135" t="s">
        <v>24</v>
      </c>
      <c r="D43" s="11" t="s">
        <v>57</v>
      </c>
      <c r="E43" s="57">
        <v>1</v>
      </c>
      <c r="F43" s="218">
        <v>1601</v>
      </c>
      <c r="G43" s="13">
        <f t="shared" si="1"/>
        <v>1842</v>
      </c>
      <c r="H43" s="13">
        <f>ROUNDUP(F43*1.3,0)</f>
        <v>2082</v>
      </c>
    </row>
    <row r="44" spans="1:8" s="61" customFormat="1" ht="36.75" customHeight="1">
      <c r="A44" s="228">
        <v>10</v>
      </c>
      <c r="B44" s="188" t="s">
        <v>60</v>
      </c>
      <c r="C44" s="295" t="s">
        <v>21</v>
      </c>
      <c r="D44" s="25" t="s">
        <v>61</v>
      </c>
      <c r="E44" s="59">
        <v>1</v>
      </c>
      <c r="F44" s="218">
        <v>6033</v>
      </c>
      <c r="G44" s="13"/>
      <c r="H44" s="13"/>
    </row>
    <row r="45" spans="1:8" ht="36.75" customHeight="1">
      <c r="A45" s="320"/>
      <c r="B45" s="332" t="s">
        <v>62</v>
      </c>
      <c r="C45" s="357"/>
      <c r="D45" s="25" t="s">
        <v>63</v>
      </c>
      <c r="E45" s="59">
        <v>1</v>
      </c>
      <c r="F45" s="218">
        <v>3154</v>
      </c>
      <c r="G45" s="49">
        <f t="shared" si="1"/>
        <v>3628</v>
      </c>
      <c r="H45" s="49">
        <f>ROUNDUP(F45*1.3,0)</f>
        <v>4101</v>
      </c>
    </row>
    <row r="46" spans="1:8" ht="73.5" customHeight="1">
      <c r="A46" s="229"/>
      <c r="B46" s="333"/>
      <c r="C46" s="48" t="s">
        <v>24</v>
      </c>
      <c r="D46" s="25" t="s">
        <v>64</v>
      </c>
      <c r="E46" s="59">
        <v>1</v>
      </c>
      <c r="F46" s="218">
        <v>1526</v>
      </c>
      <c r="G46" s="49">
        <f t="shared" si="1"/>
        <v>1755</v>
      </c>
      <c r="H46" s="49">
        <f>ROUNDUP(F46*1.3,0)</f>
        <v>1984</v>
      </c>
    </row>
    <row r="47" spans="1:8" ht="36.75" customHeight="1">
      <c r="A47" s="257">
        <v>11</v>
      </c>
      <c r="B47" s="180" t="s">
        <v>65</v>
      </c>
      <c r="C47" s="295" t="s">
        <v>21</v>
      </c>
      <c r="D47" s="11" t="s">
        <v>61</v>
      </c>
      <c r="E47" s="57">
        <v>1</v>
      </c>
      <c r="F47" s="218">
        <v>6033</v>
      </c>
      <c r="G47" s="13">
        <f t="shared" si="1"/>
        <v>6938</v>
      </c>
      <c r="H47" s="13">
        <f t="shared" ref="H47:H73" si="2">ROUNDUP(F47*1.3,0)</f>
        <v>7843</v>
      </c>
    </row>
    <row r="48" spans="1:8" ht="36.75" customHeight="1">
      <c r="A48" s="257"/>
      <c r="B48" s="270" t="s">
        <v>67</v>
      </c>
      <c r="C48" s="357"/>
      <c r="D48" s="150" t="s">
        <v>63</v>
      </c>
      <c r="E48" s="57">
        <v>1</v>
      </c>
      <c r="F48" s="218">
        <v>3154</v>
      </c>
      <c r="G48" s="13">
        <f t="shared" si="1"/>
        <v>3628</v>
      </c>
      <c r="H48" s="13">
        <f>ROUNDUP(F48*1.3,0)</f>
        <v>4101</v>
      </c>
    </row>
    <row r="49" spans="1:8" ht="73.5" customHeight="1">
      <c r="A49" s="257"/>
      <c r="B49" s="367"/>
      <c r="C49" s="149" t="s">
        <v>24</v>
      </c>
      <c r="D49" s="11" t="s">
        <v>57</v>
      </c>
      <c r="E49" s="57">
        <v>1</v>
      </c>
      <c r="F49" s="218">
        <v>1526</v>
      </c>
      <c r="G49" s="13">
        <f t="shared" si="1"/>
        <v>1755</v>
      </c>
      <c r="H49" s="13">
        <f t="shared" si="2"/>
        <v>1984</v>
      </c>
    </row>
    <row r="50" spans="1:8" ht="26.25" customHeight="1">
      <c r="A50" s="228">
        <v>12</v>
      </c>
      <c r="B50" s="188" t="s">
        <v>68</v>
      </c>
      <c r="C50" s="295" t="s">
        <v>21</v>
      </c>
      <c r="D50" s="352" t="s">
        <v>70</v>
      </c>
      <c r="E50" s="454">
        <v>1</v>
      </c>
      <c r="F50" s="335">
        <v>22099</v>
      </c>
      <c r="G50" s="13"/>
      <c r="H50" s="13"/>
    </row>
    <row r="51" spans="1:8" ht="68.25" customHeight="1">
      <c r="A51" s="229"/>
      <c r="B51" s="36" t="s">
        <v>178</v>
      </c>
      <c r="C51" s="296"/>
      <c r="D51" s="364"/>
      <c r="E51" s="455"/>
      <c r="F51" s="336"/>
      <c r="G51" s="49">
        <f>ROUNDUP(F50*1.15,0)</f>
        <v>25414</v>
      </c>
      <c r="H51" s="49">
        <f>ROUNDUP(F50*1.3,0)</f>
        <v>28729</v>
      </c>
    </row>
    <row r="52" spans="1:8" ht="33.75" customHeight="1">
      <c r="A52" s="243">
        <v>13</v>
      </c>
      <c r="B52" s="180" t="s">
        <v>71</v>
      </c>
      <c r="C52" s="295"/>
      <c r="D52" s="11" t="s">
        <v>73</v>
      </c>
      <c r="E52" s="57">
        <v>5</v>
      </c>
      <c r="F52" s="220">
        <v>368</v>
      </c>
      <c r="G52" s="49"/>
      <c r="H52" s="49"/>
    </row>
    <row r="53" spans="1:8" ht="51" customHeight="1">
      <c r="A53" s="321"/>
      <c r="B53" s="175" t="s">
        <v>149</v>
      </c>
      <c r="C53" s="296"/>
      <c r="D53" s="11" t="s">
        <v>136</v>
      </c>
      <c r="E53" s="57">
        <v>1</v>
      </c>
      <c r="F53" s="220">
        <v>1392</v>
      </c>
      <c r="G53" s="13">
        <f>ROUNDUP(F52*1.15,0)</f>
        <v>424</v>
      </c>
      <c r="H53" s="13">
        <f>ROUNDUP(F52*1.3,0)</f>
        <v>479</v>
      </c>
    </row>
    <row r="54" spans="1:8" ht="26.25">
      <c r="A54" s="434" t="s">
        <v>74</v>
      </c>
      <c r="B54" s="435"/>
      <c r="C54" s="435"/>
      <c r="D54" s="435"/>
      <c r="E54" s="435"/>
      <c r="F54" s="435"/>
      <c r="G54" s="435"/>
      <c r="H54" s="436"/>
    </row>
    <row r="55" spans="1:8" ht="41.25" customHeight="1">
      <c r="A55" s="275">
        <v>14</v>
      </c>
      <c r="B55" s="188" t="s">
        <v>122</v>
      </c>
      <c r="C55" s="295" t="s">
        <v>21</v>
      </c>
      <c r="D55" s="25" t="s">
        <v>70</v>
      </c>
      <c r="E55" s="59">
        <v>1</v>
      </c>
      <c r="F55" s="219">
        <v>7176</v>
      </c>
      <c r="G55" s="13">
        <f>ROUNDUP(F55*1.15,0)</f>
        <v>8253</v>
      </c>
      <c r="H55" s="13">
        <f>ROUNDUP(F55*1.3,0)</f>
        <v>9329</v>
      </c>
    </row>
    <row r="56" spans="1:8" ht="36" customHeight="1">
      <c r="A56" s="275"/>
      <c r="B56" s="332" t="s">
        <v>84</v>
      </c>
      <c r="C56" s="296"/>
      <c r="D56" s="29" t="s">
        <v>85</v>
      </c>
      <c r="E56" s="60">
        <v>1</v>
      </c>
      <c r="F56" s="219">
        <v>4341</v>
      </c>
      <c r="G56" s="13">
        <f>ROUNDUP(F56*1.15,0)</f>
        <v>4993</v>
      </c>
      <c r="H56" s="13">
        <f>ROUNDUP(F56*1.3,0)</f>
        <v>5644</v>
      </c>
    </row>
    <row r="57" spans="1:8" ht="24" customHeight="1">
      <c r="A57" s="275"/>
      <c r="B57" s="332"/>
      <c r="C57" s="295"/>
      <c r="D57" s="29" t="s">
        <v>86</v>
      </c>
      <c r="E57" s="60">
        <v>1</v>
      </c>
      <c r="F57" s="219">
        <v>2091</v>
      </c>
      <c r="G57" s="13"/>
      <c r="H57" s="13"/>
    </row>
    <row r="58" spans="1:8" ht="24" customHeight="1">
      <c r="A58" s="275"/>
      <c r="B58" s="332"/>
      <c r="C58" s="357"/>
      <c r="D58" s="39" t="s">
        <v>87</v>
      </c>
      <c r="E58" s="63">
        <v>4</v>
      </c>
      <c r="F58" s="219">
        <v>696</v>
      </c>
      <c r="G58" s="13">
        <f t="shared" ref="G58:G65" si="3">ROUNDUP(F58*1.15,0)</f>
        <v>801</v>
      </c>
      <c r="H58" s="13">
        <f t="shared" ref="H58:H65" si="4">ROUNDUP(F58*1.3,0)</f>
        <v>905</v>
      </c>
    </row>
    <row r="59" spans="1:8" ht="24" customHeight="1">
      <c r="A59" s="275"/>
      <c r="B59" s="333"/>
      <c r="C59" s="296"/>
      <c r="D59" s="29" t="s">
        <v>88</v>
      </c>
      <c r="E59" s="60">
        <v>4</v>
      </c>
      <c r="F59" s="219">
        <v>240</v>
      </c>
      <c r="G59" s="13">
        <f t="shared" si="3"/>
        <v>276</v>
      </c>
      <c r="H59" s="13">
        <f t="shared" si="4"/>
        <v>312</v>
      </c>
    </row>
    <row r="60" spans="1:8" ht="36.75" customHeight="1">
      <c r="A60" s="257">
        <v>15</v>
      </c>
      <c r="B60" s="180" t="s">
        <v>123</v>
      </c>
      <c r="C60" s="295" t="s">
        <v>21</v>
      </c>
      <c r="D60" s="11" t="s">
        <v>70</v>
      </c>
      <c r="E60" s="57">
        <v>1</v>
      </c>
      <c r="F60" s="219">
        <v>7176</v>
      </c>
      <c r="G60" s="49">
        <f t="shared" si="3"/>
        <v>8253</v>
      </c>
      <c r="H60" s="49">
        <f t="shared" si="4"/>
        <v>9329</v>
      </c>
    </row>
    <row r="61" spans="1:8" ht="36.75" customHeight="1">
      <c r="A61" s="257"/>
      <c r="B61" s="270" t="s">
        <v>90</v>
      </c>
      <c r="C61" s="296"/>
      <c r="D61" s="16" t="s">
        <v>85</v>
      </c>
      <c r="E61" s="58">
        <v>1</v>
      </c>
      <c r="F61" s="219">
        <v>4341</v>
      </c>
      <c r="G61" s="49">
        <f t="shared" si="3"/>
        <v>4993</v>
      </c>
      <c r="H61" s="49">
        <f t="shared" si="4"/>
        <v>5644</v>
      </c>
    </row>
    <row r="62" spans="1:8" ht="24" customHeight="1">
      <c r="A62" s="257"/>
      <c r="B62" s="270"/>
      <c r="C62" s="295"/>
      <c r="D62" s="16" t="s">
        <v>86</v>
      </c>
      <c r="E62" s="58">
        <v>1</v>
      </c>
      <c r="F62" s="219">
        <v>2091</v>
      </c>
      <c r="G62" s="49">
        <f t="shared" si="3"/>
        <v>2405</v>
      </c>
      <c r="H62" s="49">
        <f t="shared" si="4"/>
        <v>2719</v>
      </c>
    </row>
    <row r="63" spans="1:8" ht="24" customHeight="1">
      <c r="A63" s="257"/>
      <c r="B63" s="270"/>
      <c r="C63" s="357"/>
      <c r="D63" s="38" t="s">
        <v>87</v>
      </c>
      <c r="E63" s="62">
        <v>4</v>
      </c>
      <c r="F63" s="219">
        <v>696</v>
      </c>
      <c r="G63" s="49">
        <f t="shared" si="3"/>
        <v>801</v>
      </c>
      <c r="H63" s="49">
        <f t="shared" si="4"/>
        <v>905</v>
      </c>
    </row>
    <row r="64" spans="1:8" ht="24" customHeight="1">
      <c r="A64" s="257"/>
      <c r="B64" s="271"/>
      <c r="C64" s="296"/>
      <c r="D64" s="16" t="s">
        <v>88</v>
      </c>
      <c r="E64" s="58">
        <v>4</v>
      </c>
      <c r="F64" s="219">
        <v>240</v>
      </c>
      <c r="G64" s="49">
        <f t="shared" si="3"/>
        <v>276</v>
      </c>
      <c r="H64" s="49">
        <f t="shared" si="4"/>
        <v>312</v>
      </c>
    </row>
    <row r="65" spans="1:8" ht="24" customHeight="1">
      <c r="A65" s="228">
        <v>16</v>
      </c>
      <c r="B65" s="188" t="s">
        <v>224</v>
      </c>
      <c r="C65" s="295" t="s">
        <v>21</v>
      </c>
      <c r="D65" s="25" t="s">
        <v>61</v>
      </c>
      <c r="E65" s="59">
        <v>1</v>
      </c>
      <c r="F65" s="220">
        <v>5348</v>
      </c>
      <c r="G65" s="74">
        <f t="shared" si="3"/>
        <v>6151</v>
      </c>
      <c r="H65" s="74">
        <f t="shared" si="4"/>
        <v>6953</v>
      </c>
    </row>
    <row r="66" spans="1:8" ht="59.25" customHeight="1">
      <c r="A66" s="229"/>
      <c r="B66" s="217" t="s">
        <v>206</v>
      </c>
      <c r="C66" s="296"/>
      <c r="D66" s="25" t="s">
        <v>63</v>
      </c>
      <c r="E66" s="59">
        <v>1</v>
      </c>
      <c r="F66" s="220">
        <v>3159</v>
      </c>
      <c r="G66" s="74"/>
      <c r="H66" s="74"/>
    </row>
    <row r="67" spans="1:8" ht="24" customHeight="1">
      <c r="A67" s="257">
        <v>17</v>
      </c>
      <c r="B67" s="180" t="s">
        <v>170</v>
      </c>
      <c r="C67" s="295" t="s">
        <v>21</v>
      </c>
      <c r="D67" s="378" t="s">
        <v>61</v>
      </c>
      <c r="E67" s="456">
        <v>1</v>
      </c>
      <c r="F67" s="335">
        <v>4451</v>
      </c>
      <c r="G67" s="49">
        <f t="shared" si="1"/>
        <v>5119</v>
      </c>
      <c r="H67" s="49">
        <f t="shared" si="2"/>
        <v>5787</v>
      </c>
    </row>
    <row r="68" spans="1:8" ht="59.25" customHeight="1">
      <c r="A68" s="257"/>
      <c r="B68" s="182" t="s">
        <v>169</v>
      </c>
      <c r="C68" s="296"/>
      <c r="D68" s="379"/>
      <c r="E68" s="457"/>
      <c r="F68" s="336"/>
      <c r="G68" s="74"/>
      <c r="H68" s="74"/>
    </row>
    <row r="69" spans="1:8" ht="32.25" customHeight="1">
      <c r="A69" s="320">
        <v>18</v>
      </c>
      <c r="B69" s="188" t="s">
        <v>121</v>
      </c>
      <c r="C69" s="295" t="s">
        <v>21</v>
      </c>
      <c r="D69" s="383" t="s">
        <v>63</v>
      </c>
      <c r="E69" s="428">
        <v>1</v>
      </c>
      <c r="F69" s="335">
        <v>2629</v>
      </c>
      <c r="G69" s="49">
        <f t="shared" si="1"/>
        <v>3024</v>
      </c>
      <c r="H69" s="49">
        <f t="shared" si="2"/>
        <v>3418</v>
      </c>
    </row>
    <row r="70" spans="1:8" ht="32.25" customHeight="1">
      <c r="A70" s="320"/>
      <c r="B70" s="332" t="s">
        <v>207</v>
      </c>
      <c r="C70" s="296"/>
      <c r="D70" s="384"/>
      <c r="E70" s="429"/>
      <c r="F70" s="336"/>
      <c r="G70" s="74"/>
      <c r="H70" s="74"/>
    </row>
    <row r="71" spans="1:8" ht="24" customHeight="1">
      <c r="A71" s="320"/>
      <c r="B71" s="332"/>
      <c r="C71" s="295"/>
      <c r="D71" s="29" t="s">
        <v>64</v>
      </c>
      <c r="E71" s="60">
        <v>1</v>
      </c>
      <c r="F71" s="219">
        <v>1273</v>
      </c>
      <c r="G71" s="49"/>
      <c r="H71" s="49"/>
    </row>
    <row r="72" spans="1:8" ht="24" customHeight="1">
      <c r="A72" s="320"/>
      <c r="B72" s="332"/>
      <c r="C72" s="357"/>
      <c r="D72" s="39" t="s">
        <v>79</v>
      </c>
      <c r="E72" s="63">
        <v>4</v>
      </c>
      <c r="F72" s="219">
        <v>429</v>
      </c>
      <c r="G72" s="49">
        <f t="shared" si="1"/>
        <v>494</v>
      </c>
      <c r="H72" s="49">
        <f t="shared" si="2"/>
        <v>558</v>
      </c>
    </row>
    <row r="73" spans="1:8" ht="24" customHeight="1">
      <c r="A73" s="229"/>
      <c r="B73" s="333"/>
      <c r="C73" s="296"/>
      <c r="D73" s="39" t="s">
        <v>80</v>
      </c>
      <c r="E73" s="63">
        <v>4</v>
      </c>
      <c r="F73" s="219">
        <v>146</v>
      </c>
      <c r="G73" s="49">
        <f t="shared" si="1"/>
        <v>168</v>
      </c>
      <c r="H73" s="49">
        <f t="shared" si="2"/>
        <v>190</v>
      </c>
    </row>
    <row r="74" spans="1:8" ht="35.25" customHeight="1">
      <c r="A74" s="257">
        <v>19</v>
      </c>
      <c r="B74" s="180" t="s">
        <v>81</v>
      </c>
      <c r="C74" s="295" t="s">
        <v>21</v>
      </c>
      <c r="D74" s="375" t="s">
        <v>63</v>
      </c>
      <c r="E74" s="430">
        <v>1</v>
      </c>
      <c r="F74" s="335">
        <v>2629</v>
      </c>
      <c r="G74" s="49">
        <v>4166</v>
      </c>
      <c r="H74" s="49">
        <v>4709</v>
      </c>
    </row>
    <row r="75" spans="1:8" ht="35.25" customHeight="1">
      <c r="A75" s="257"/>
      <c r="B75" s="270" t="s">
        <v>208</v>
      </c>
      <c r="C75" s="296"/>
      <c r="D75" s="376"/>
      <c r="E75" s="431"/>
      <c r="F75" s="336"/>
      <c r="G75" s="49">
        <v>2177</v>
      </c>
      <c r="H75" s="49">
        <v>2461</v>
      </c>
    </row>
    <row r="76" spans="1:8" ht="22.5" customHeight="1">
      <c r="A76" s="257"/>
      <c r="B76" s="270"/>
      <c r="C76" s="295"/>
      <c r="D76" s="16" t="s">
        <v>64</v>
      </c>
      <c r="E76" s="58">
        <v>1</v>
      </c>
      <c r="F76" s="219">
        <v>1273</v>
      </c>
      <c r="G76" s="49"/>
      <c r="H76" s="49"/>
    </row>
    <row r="77" spans="1:8" ht="22.5" customHeight="1">
      <c r="A77" s="257"/>
      <c r="B77" s="270"/>
      <c r="C77" s="357"/>
      <c r="D77" s="38" t="s">
        <v>79</v>
      </c>
      <c r="E77" s="62">
        <v>4</v>
      </c>
      <c r="F77" s="219">
        <v>429</v>
      </c>
      <c r="G77" s="49">
        <v>321</v>
      </c>
      <c r="H77" s="49">
        <v>363</v>
      </c>
    </row>
    <row r="78" spans="1:8" ht="22.5" customHeight="1">
      <c r="A78" s="257"/>
      <c r="B78" s="271"/>
      <c r="C78" s="296"/>
      <c r="D78" s="38" t="s">
        <v>80</v>
      </c>
      <c r="E78" s="62">
        <v>4</v>
      </c>
      <c r="F78" s="219">
        <v>146</v>
      </c>
      <c r="G78" s="49">
        <v>121</v>
      </c>
      <c r="H78" s="49">
        <v>137</v>
      </c>
    </row>
    <row r="79" spans="1:8" ht="46.5" customHeight="1">
      <c r="A79" s="228">
        <v>20</v>
      </c>
      <c r="B79" s="188" t="s">
        <v>216</v>
      </c>
      <c r="C79" s="295"/>
      <c r="D79" s="178" t="s">
        <v>184</v>
      </c>
      <c r="E79" s="183">
        <v>25</v>
      </c>
      <c r="F79" s="221">
        <v>533</v>
      </c>
      <c r="G79" s="147"/>
      <c r="H79" s="147"/>
    </row>
    <row r="80" spans="1:8" ht="88.5" customHeight="1">
      <c r="A80" s="229"/>
      <c r="B80" s="36" t="s">
        <v>194</v>
      </c>
      <c r="C80" s="296"/>
      <c r="D80" s="178" t="s">
        <v>116</v>
      </c>
      <c r="E80" s="183">
        <v>40</v>
      </c>
      <c r="F80" s="221">
        <v>286</v>
      </c>
      <c r="G80" s="147"/>
      <c r="H80" s="147"/>
    </row>
    <row r="81" spans="1:8" s="65" customFormat="1" ht="27" customHeight="1">
      <c r="A81" s="243">
        <v>21</v>
      </c>
      <c r="B81" s="180" t="s">
        <v>91</v>
      </c>
      <c r="C81" s="295"/>
      <c r="D81" s="375" t="s">
        <v>88</v>
      </c>
      <c r="E81" s="430">
        <v>9</v>
      </c>
      <c r="F81" s="335">
        <v>260</v>
      </c>
      <c r="G81" s="64"/>
      <c r="H81" s="64"/>
    </row>
    <row r="82" spans="1:8" s="65" customFormat="1" ht="58.5" customHeight="1">
      <c r="A82" s="244"/>
      <c r="B82" s="270" t="s">
        <v>150</v>
      </c>
      <c r="C82" s="296"/>
      <c r="D82" s="376"/>
      <c r="E82" s="431"/>
      <c r="F82" s="336"/>
      <c r="G82" s="64"/>
      <c r="H82" s="64"/>
    </row>
    <row r="83" spans="1:8" s="65" customFormat="1" ht="81" customHeight="1">
      <c r="A83" s="321"/>
      <c r="B83" s="271"/>
      <c r="C83" s="66"/>
      <c r="D83" s="16" t="s">
        <v>95</v>
      </c>
      <c r="E83" s="58">
        <v>16</v>
      </c>
      <c r="F83" s="219">
        <v>208</v>
      </c>
      <c r="G83" s="64"/>
      <c r="H83" s="64"/>
    </row>
    <row r="84" spans="1:8" s="65" customFormat="1" ht="39.75" customHeight="1">
      <c r="A84" s="228">
        <v>22</v>
      </c>
      <c r="B84" s="188" t="s">
        <v>217</v>
      </c>
      <c r="C84" s="295"/>
      <c r="D84" s="383" t="s">
        <v>187</v>
      </c>
      <c r="E84" s="428">
        <v>9</v>
      </c>
      <c r="F84" s="335">
        <v>507</v>
      </c>
      <c r="G84" s="64"/>
      <c r="H84" s="64"/>
    </row>
    <row r="85" spans="1:8" s="65" customFormat="1" ht="127.5" customHeight="1">
      <c r="A85" s="229"/>
      <c r="B85" s="36" t="s">
        <v>226</v>
      </c>
      <c r="C85" s="296"/>
      <c r="D85" s="384"/>
      <c r="E85" s="429"/>
      <c r="F85" s="336"/>
      <c r="G85" s="64"/>
      <c r="H85" s="64"/>
    </row>
    <row r="86" spans="1:8" s="41" customFormat="1" ht="36" customHeight="1">
      <c r="A86" s="243">
        <v>23</v>
      </c>
      <c r="B86" s="180" t="s">
        <v>124</v>
      </c>
      <c r="C86" s="295" t="s">
        <v>21</v>
      </c>
      <c r="D86" s="375" t="s">
        <v>141</v>
      </c>
      <c r="E86" s="430">
        <v>1</v>
      </c>
      <c r="F86" s="226">
        <v>17193</v>
      </c>
      <c r="G86" s="437">
        <f>F86*1.15</f>
        <v>19771.949999999997</v>
      </c>
      <c r="H86" s="437">
        <f>F86*1.3</f>
        <v>22350.9</v>
      </c>
    </row>
    <row r="87" spans="1:8" s="41" customFormat="1" ht="14.25" customHeight="1">
      <c r="A87" s="244"/>
      <c r="B87" s="270" t="s">
        <v>153</v>
      </c>
      <c r="C87" s="357"/>
      <c r="D87" s="405"/>
      <c r="E87" s="440"/>
      <c r="F87" s="403"/>
      <c r="G87" s="438"/>
      <c r="H87" s="438"/>
    </row>
    <row r="88" spans="1:8" s="41" customFormat="1" ht="14.25" customHeight="1">
      <c r="A88" s="244"/>
      <c r="B88" s="270"/>
      <c r="C88" s="357"/>
      <c r="D88" s="376"/>
      <c r="E88" s="431"/>
      <c r="F88" s="404"/>
      <c r="G88" s="439"/>
      <c r="H88" s="439"/>
    </row>
    <row r="89" spans="1:8" s="41" customFormat="1" ht="22.5" customHeight="1">
      <c r="A89" s="244"/>
      <c r="B89" s="270"/>
      <c r="C89" s="357"/>
      <c r="D89" s="375" t="s">
        <v>142</v>
      </c>
      <c r="E89" s="430">
        <v>1</v>
      </c>
      <c r="F89" s="226">
        <v>8367</v>
      </c>
      <c r="G89" s="437">
        <f>F89*1.15</f>
        <v>9622.0499999999993</v>
      </c>
      <c r="H89" s="437">
        <f>F89*1.3</f>
        <v>10877.1</v>
      </c>
    </row>
    <row r="90" spans="1:8" s="41" customFormat="1" ht="22.5" customHeight="1">
      <c r="A90" s="244"/>
      <c r="B90" s="270"/>
      <c r="C90" s="357"/>
      <c r="D90" s="405"/>
      <c r="E90" s="440"/>
      <c r="F90" s="441"/>
      <c r="G90" s="438"/>
      <c r="H90" s="438"/>
    </row>
    <row r="91" spans="1:8" s="41" customFormat="1" ht="22.5" customHeight="1">
      <c r="A91" s="321"/>
      <c r="B91" s="271"/>
      <c r="C91" s="296"/>
      <c r="D91" s="376"/>
      <c r="E91" s="431"/>
      <c r="F91" s="227"/>
      <c r="G91" s="439"/>
      <c r="H91" s="439"/>
    </row>
    <row r="92" spans="1:8" s="65" customFormat="1" ht="30" customHeight="1">
      <c r="A92" s="228">
        <v>24</v>
      </c>
      <c r="B92" s="188" t="s">
        <v>135</v>
      </c>
      <c r="C92" s="295" t="s">
        <v>21</v>
      </c>
      <c r="D92" s="249" t="s">
        <v>98</v>
      </c>
      <c r="E92" s="432">
        <v>1</v>
      </c>
      <c r="F92" s="407">
        <v>11406</v>
      </c>
      <c r="G92" s="67"/>
      <c r="H92" s="67"/>
    </row>
    <row r="93" spans="1:8" s="65" customFormat="1" ht="79.5" customHeight="1">
      <c r="A93" s="229"/>
      <c r="B93" s="36" t="s">
        <v>154</v>
      </c>
      <c r="C93" s="296"/>
      <c r="D93" s="294"/>
      <c r="E93" s="433"/>
      <c r="F93" s="407"/>
      <c r="G93" s="68">
        <f>ROUNDUP(F92*1.15,0)</f>
        <v>13117</v>
      </c>
      <c r="H93" s="68">
        <f>ROUNDUP(F92*1.3,0)</f>
        <v>14828</v>
      </c>
    </row>
    <row r="94" spans="1:8" ht="26.25">
      <c r="A94" s="434" t="s">
        <v>99</v>
      </c>
      <c r="B94" s="435"/>
      <c r="C94" s="435"/>
      <c r="D94" s="435"/>
      <c r="E94" s="435"/>
      <c r="F94" s="435"/>
      <c r="G94" s="435"/>
      <c r="H94" s="436"/>
    </row>
    <row r="95" spans="1:8" s="41" customFormat="1" ht="55.5" customHeight="1">
      <c r="A95" s="244">
        <v>25</v>
      </c>
      <c r="B95" s="180" t="s">
        <v>104</v>
      </c>
      <c r="C95" s="258" t="s">
        <v>107</v>
      </c>
      <c r="D95" s="172" t="s">
        <v>163</v>
      </c>
      <c r="E95" s="174">
        <v>1</v>
      </c>
      <c r="F95" s="222">
        <v>2191</v>
      </c>
      <c r="G95" s="69"/>
      <c r="H95" s="69"/>
    </row>
    <row r="96" spans="1:8" s="41" customFormat="1" ht="57.75" customHeight="1">
      <c r="A96" s="244"/>
      <c r="B96" s="270" t="s">
        <v>155</v>
      </c>
      <c r="C96" s="260"/>
      <c r="D96" s="43" t="s">
        <v>165</v>
      </c>
      <c r="E96" s="72">
        <v>1</v>
      </c>
      <c r="F96" s="222">
        <v>715</v>
      </c>
      <c r="G96" s="71">
        <f t="shared" ref="G96:G114" si="5">ROUNDUP(F96*1.15,0)</f>
        <v>823</v>
      </c>
      <c r="H96" s="71">
        <f t="shared" ref="H96:H114" si="6">ROUNDUP(F96*1.3,0)</f>
        <v>930</v>
      </c>
    </row>
    <row r="97" spans="1:8" s="41" customFormat="1" ht="76.5" customHeight="1">
      <c r="A97" s="321"/>
      <c r="B97" s="271"/>
      <c r="C97" s="214" t="s">
        <v>229</v>
      </c>
      <c r="D97" s="43" t="s">
        <v>164</v>
      </c>
      <c r="E97" s="72">
        <v>9</v>
      </c>
      <c r="F97" s="222">
        <v>225</v>
      </c>
      <c r="G97" s="71">
        <f t="shared" si="5"/>
        <v>259</v>
      </c>
      <c r="H97" s="71">
        <f t="shared" si="6"/>
        <v>293</v>
      </c>
    </row>
    <row r="98" spans="1:8" s="41" customFormat="1" ht="36.75" customHeight="1">
      <c r="A98" s="320">
        <v>26</v>
      </c>
      <c r="B98" s="188" t="s">
        <v>166</v>
      </c>
      <c r="C98" s="245" t="s">
        <v>158</v>
      </c>
      <c r="D98" s="176" t="s">
        <v>64</v>
      </c>
      <c r="E98" s="177">
        <v>1</v>
      </c>
      <c r="F98" s="222">
        <v>2470</v>
      </c>
      <c r="G98" s="69"/>
      <c r="H98" s="69"/>
    </row>
    <row r="99" spans="1:8" s="41" customFormat="1" ht="43.5" customHeight="1">
      <c r="A99" s="320"/>
      <c r="B99" s="332" t="s">
        <v>211</v>
      </c>
      <c r="C99" s="246"/>
      <c r="D99" s="46" t="s">
        <v>157</v>
      </c>
      <c r="E99" s="70">
        <v>1</v>
      </c>
      <c r="F99" s="222">
        <v>793</v>
      </c>
      <c r="G99" s="92">
        <f t="shared" ref="G99:G100" si="7">ROUNDUP(F99*1.15,0)</f>
        <v>912</v>
      </c>
      <c r="H99" s="92">
        <f t="shared" ref="H99:H100" si="8">ROUNDUP(F99*1.3,0)</f>
        <v>1031</v>
      </c>
    </row>
    <row r="100" spans="1:8" s="41" customFormat="1" ht="43.5" customHeight="1">
      <c r="A100" s="229"/>
      <c r="B100" s="333"/>
      <c r="C100" s="334"/>
      <c r="D100" s="46" t="s">
        <v>88</v>
      </c>
      <c r="E100" s="70">
        <v>4</v>
      </c>
      <c r="F100" s="222">
        <v>260</v>
      </c>
      <c r="G100" s="92">
        <f t="shared" si="7"/>
        <v>299</v>
      </c>
      <c r="H100" s="92">
        <f t="shared" si="8"/>
        <v>338</v>
      </c>
    </row>
    <row r="101" spans="1:8" s="65" customFormat="1" ht="34.5" customHeight="1">
      <c r="A101" s="257">
        <v>27</v>
      </c>
      <c r="B101" s="180" t="s">
        <v>109</v>
      </c>
      <c r="C101" s="245" t="s">
        <v>158</v>
      </c>
      <c r="D101" s="452" t="s">
        <v>157</v>
      </c>
      <c r="E101" s="450">
        <v>1</v>
      </c>
      <c r="F101" s="226">
        <v>661</v>
      </c>
      <c r="G101" s="68">
        <f t="shared" si="5"/>
        <v>761</v>
      </c>
      <c r="H101" s="68">
        <f t="shared" si="6"/>
        <v>860</v>
      </c>
    </row>
    <row r="102" spans="1:8" s="65" customFormat="1" ht="43.5" customHeight="1">
      <c r="A102" s="257"/>
      <c r="B102" s="270" t="s">
        <v>156</v>
      </c>
      <c r="C102" s="259"/>
      <c r="D102" s="453"/>
      <c r="E102" s="451"/>
      <c r="F102" s="227"/>
      <c r="G102" s="68"/>
      <c r="H102" s="68"/>
    </row>
    <row r="103" spans="1:8" s="65" customFormat="1" ht="77.25" customHeight="1">
      <c r="A103" s="257"/>
      <c r="B103" s="271"/>
      <c r="C103" s="260"/>
      <c r="D103" s="43" t="s">
        <v>80</v>
      </c>
      <c r="E103" s="72">
        <v>4</v>
      </c>
      <c r="F103" s="222">
        <v>232</v>
      </c>
      <c r="G103" s="68">
        <f t="shared" si="5"/>
        <v>267</v>
      </c>
      <c r="H103" s="68">
        <f t="shared" si="6"/>
        <v>302</v>
      </c>
    </row>
    <row r="104" spans="1:8" s="65" customFormat="1" ht="42" customHeight="1">
      <c r="A104" s="228">
        <v>28</v>
      </c>
      <c r="B104" s="20" t="s">
        <v>242</v>
      </c>
      <c r="C104" s="245" t="s">
        <v>239</v>
      </c>
      <c r="D104" s="442" t="s">
        <v>238</v>
      </c>
      <c r="E104" s="444">
        <v>20</v>
      </c>
      <c r="F104" s="226">
        <v>208</v>
      </c>
      <c r="G104" s="68"/>
      <c r="H104" s="68"/>
    </row>
    <row r="105" spans="1:8" s="65" customFormat="1" ht="57" customHeight="1">
      <c r="A105" s="229"/>
      <c r="B105" s="207" t="s">
        <v>240</v>
      </c>
      <c r="C105" s="260"/>
      <c r="D105" s="443"/>
      <c r="E105" s="445"/>
      <c r="F105" s="227"/>
      <c r="G105" s="68"/>
      <c r="H105" s="68"/>
    </row>
    <row r="106" spans="1:8" s="65" customFormat="1" ht="74.25" customHeight="1">
      <c r="A106" s="243">
        <v>29</v>
      </c>
      <c r="B106" s="180" t="s">
        <v>133</v>
      </c>
      <c r="C106" s="197" t="s">
        <v>158</v>
      </c>
      <c r="D106" s="204" t="s">
        <v>115</v>
      </c>
      <c r="E106" s="203">
        <v>1</v>
      </c>
      <c r="F106" s="222">
        <v>3677</v>
      </c>
      <c r="G106" s="68"/>
      <c r="H106" s="68"/>
    </row>
    <row r="107" spans="1:8" s="65" customFormat="1" ht="74.25" customHeight="1">
      <c r="A107" s="244"/>
      <c r="B107" s="308" t="s">
        <v>134</v>
      </c>
      <c r="C107" s="202" t="s">
        <v>107</v>
      </c>
      <c r="D107" s="204" t="s">
        <v>116</v>
      </c>
      <c r="E107" s="203">
        <v>1</v>
      </c>
      <c r="F107" s="222">
        <v>1334</v>
      </c>
      <c r="G107" s="68"/>
      <c r="H107" s="68"/>
    </row>
    <row r="108" spans="1:8" s="65" customFormat="1" ht="74.25" customHeight="1">
      <c r="A108" s="321"/>
      <c r="B108" s="322"/>
      <c r="C108" s="200" t="s">
        <v>108</v>
      </c>
      <c r="D108" s="204" t="s">
        <v>129</v>
      </c>
      <c r="E108" s="203">
        <v>9</v>
      </c>
      <c r="F108" s="222">
        <v>412</v>
      </c>
      <c r="G108" s="68"/>
      <c r="H108" s="68"/>
    </row>
    <row r="109" spans="1:8" s="65" customFormat="1" ht="42" customHeight="1">
      <c r="A109" s="228">
        <v>30</v>
      </c>
      <c r="B109" s="188" t="s">
        <v>241</v>
      </c>
      <c r="C109" s="245" t="s">
        <v>230</v>
      </c>
      <c r="D109" s="442" t="s">
        <v>191</v>
      </c>
      <c r="E109" s="444">
        <v>4</v>
      </c>
      <c r="F109" s="226">
        <v>3770</v>
      </c>
      <c r="G109" s="68"/>
      <c r="H109" s="68"/>
    </row>
    <row r="110" spans="1:8" s="65" customFormat="1" ht="36.75" customHeight="1">
      <c r="A110" s="320"/>
      <c r="B110" s="315" t="s">
        <v>193</v>
      </c>
      <c r="C110" s="334"/>
      <c r="D110" s="443"/>
      <c r="E110" s="445"/>
      <c r="F110" s="227"/>
      <c r="G110" s="68"/>
      <c r="H110" s="68"/>
    </row>
    <row r="111" spans="1:8" s="65" customFormat="1" ht="74.25" customHeight="1">
      <c r="A111" s="229"/>
      <c r="B111" s="316"/>
      <c r="C111" s="186" t="s">
        <v>229</v>
      </c>
      <c r="D111" s="185" t="s">
        <v>190</v>
      </c>
      <c r="E111" s="187">
        <v>1</v>
      </c>
      <c r="F111" s="222">
        <v>1248</v>
      </c>
      <c r="G111" s="68"/>
      <c r="H111" s="68"/>
    </row>
    <row r="112" spans="1:8" s="41" customFormat="1" ht="38.25" customHeight="1">
      <c r="A112" s="257">
        <v>31</v>
      </c>
      <c r="B112" s="180" t="s">
        <v>111</v>
      </c>
      <c r="C112" s="245" t="s">
        <v>228</v>
      </c>
      <c r="D112" s="204" t="s">
        <v>25</v>
      </c>
      <c r="E112" s="203">
        <v>1</v>
      </c>
      <c r="F112" s="222">
        <v>1009</v>
      </c>
      <c r="G112" s="449">
        <f>ROUNDUP(F112*1.15,0)</f>
        <v>1161</v>
      </c>
      <c r="H112" s="449">
        <f>ROUNDUP(F112*1.3,0)</f>
        <v>1312</v>
      </c>
    </row>
    <row r="113" spans="1:8" s="41" customFormat="1" ht="38.25" customHeight="1">
      <c r="A113" s="257"/>
      <c r="B113" s="270" t="s">
        <v>113</v>
      </c>
      <c r="C113" s="259"/>
      <c r="D113" s="43" t="s">
        <v>26</v>
      </c>
      <c r="E113" s="72">
        <v>1</v>
      </c>
      <c r="F113" s="222">
        <v>338</v>
      </c>
      <c r="G113" s="449"/>
      <c r="H113" s="449"/>
    </row>
    <row r="114" spans="1:8" s="41" customFormat="1" ht="47.25" customHeight="1">
      <c r="A114" s="257"/>
      <c r="B114" s="271"/>
      <c r="C114" s="202" t="s">
        <v>227</v>
      </c>
      <c r="D114" s="43" t="s">
        <v>88</v>
      </c>
      <c r="E114" s="72">
        <v>4</v>
      </c>
      <c r="F114" s="222">
        <v>98</v>
      </c>
      <c r="G114" s="71">
        <f t="shared" si="5"/>
        <v>113</v>
      </c>
      <c r="H114" s="71">
        <f t="shared" si="6"/>
        <v>128</v>
      </c>
    </row>
    <row r="115" spans="1:8" s="65" customFormat="1" ht="66.75" customHeight="1">
      <c r="A115" s="228">
        <v>32</v>
      </c>
      <c r="B115" s="188" t="s">
        <v>221</v>
      </c>
      <c r="C115" s="137" t="s">
        <v>24</v>
      </c>
      <c r="D115" s="46" t="s">
        <v>115</v>
      </c>
      <c r="E115" s="70">
        <v>1</v>
      </c>
      <c r="F115" s="222">
        <v>2061</v>
      </c>
      <c r="G115" s="113"/>
      <c r="H115" s="113"/>
    </row>
    <row r="116" spans="1:8" s="65" customFormat="1" ht="66.75" customHeight="1">
      <c r="A116" s="320"/>
      <c r="B116" s="315" t="s">
        <v>172</v>
      </c>
      <c r="C116" s="137" t="s">
        <v>24</v>
      </c>
      <c r="D116" s="46" t="s">
        <v>116</v>
      </c>
      <c r="E116" s="70">
        <v>1</v>
      </c>
      <c r="F116" s="218">
        <v>662</v>
      </c>
      <c r="G116" s="113"/>
      <c r="H116" s="113"/>
    </row>
    <row r="117" spans="1:8" s="65" customFormat="1" ht="45.75" customHeight="1">
      <c r="A117" s="229"/>
      <c r="B117" s="316"/>
      <c r="C117" s="186" t="s">
        <v>228</v>
      </c>
      <c r="D117" s="46" t="s">
        <v>129</v>
      </c>
      <c r="E117" s="70">
        <v>4</v>
      </c>
      <c r="F117" s="222">
        <v>205</v>
      </c>
      <c r="G117" s="113"/>
      <c r="H117" s="113"/>
    </row>
    <row r="118" spans="1:8" s="65" customFormat="1" ht="30" customHeight="1">
      <c r="A118" s="243">
        <v>33</v>
      </c>
      <c r="B118" s="180" t="s">
        <v>244</v>
      </c>
      <c r="C118" s="258" t="s">
        <v>24</v>
      </c>
      <c r="D118" s="43" t="s">
        <v>115</v>
      </c>
      <c r="E118" s="72">
        <v>1</v>
      </c>
      <c r="F118" s="222">
        <v>1717</v>
      </c>
      <c r="G118" s="68">
        <f>ROUNDUP(F118*1.15,0)</f>
        <v>1975</v>
      </c>
      <c r="H118" s="68">
        <f>ROUNDUP(F118*1.3,0)</f>
        <v>2233</v>
      </c>
    </row>
    <row r="119" spans="1:8" s="65" customFormat="1" ht="30" customHeight="1">
      <c r="A119" s="244"/>
      <c r="B119" s="308" t="s">
        <v>179</v>
      </c>
      <c r="C119" s="259"/>
      <c r="D119" s="43" t="s">
        <v>116</v>
      </c>
      <c r="E119" s="72">
        <v>1</v>
      </c>
      <c r="F119" s="218">
        <v>552</v>
      </c>
      <c r="G119" s="68">
        <f>ROUNDUP(F119*1.15,0)</f>
        <v>635</v>
      </c>
      <c r="H119" s="68">
        <f>ROUNDUP(F119*1.3,0)</f>
        <v>718</v>
      </c>
    </row>
    <row r="120" spans="1:8" s="65" customFormat="1" ht="30" customHeight="1">
      <c r="A120" s="321"/>
      <c r="B120" s="322"/>
      <c r="C120" s="260"/>
      <c r="D120" s="43" t="s">
        <v>129</v>
      </c>
      <c r="E120" s="72">
        <v>4</v>
      </c>
      <c r="F120" s="222">
        <v>171</v>
      </c>
      <c r="G120" s="113"/>
      <c r="H120" s="113"/>
    </row>
    <row r="121" spans="1:8" s="65" customFormat="1" ht="39" customHeight="1">
      <c r="A121" s="228">
        <v>34</v>
      </c>
      <c r="B121" s="188" t="s">
        <v>222</v>
      </c>
      <c r="C121" s="258" t="s">
        <v>24</v>
      </c>
      <c r="D121" s="46" t="s">
        <v>115</v>
      </c>
      <c r="E121" s="70">
        <v>1</v>
      </c>
      <c r="F121" s="222">
        <v>2524</v>
      </c>
      <c r="G121" s="113"/>
      <c r="H121" s="113"/>
    </row>
    <row r="122" spans="1:8" s="65" customFormat="1" ht="39" customHeight="1">
      <c r="A122" s="320"/>
      <c r="B122" s="315" t="s">
        <v>180</v>
      </c>
      <c r="C122" s="259"/>
      <c r="D122" s="46" t="s">
        <v>116</v>
      </c>
      <c r="E122" s="70">
        <v>1</v>
      </c>
      <c r="F122" s="218">
        <v>809</v>
      </c>
      <c r="G122" s="113"/>
      <c r="H122" s="113"/>
    </row>
    <row r="123" spans="1:8" s="65" customFormat="1" ht="39" customHeight="1">
      <c r="A123" s="229"/>
      <c r="B123" s="316"/>
      <c r="C123" s="260"/>
      <c r="D123" s="46" t="s">
        <v>129</v>
      </c>
      <c r="E123" s="70">
        <v>4</v>
      </c>
      <c r="F123" s="222">
        <v>249</v>
      </c>
      <c r="G123" s="113"/>
      <c r="H123" s="113"/>
    </row>
    <row r="124" spans="1:8" s="65" customFormat="1" ht="48" customHeight="1">
      <c r="A124" s="243">
        <v>35</v>
      </c>
      <c r="B124" s="180" t="s">
        <v>223</v>
      </c>
      <c r="C124" s="258" t="s">
        <v>24</v>
      </c>
      <c r="D124" s="43" t="s">
        <v>115</v>
      </c>
      <c r="E124" s="72">
        <v>1</v>
      </c>
      <c r="F124" s="222">
        <v>2664</v>
      </c>
      <c r="G124" s="113"/>
      <c r="H124" s="113"/>
    </row>
    <row r="125" spans="1:8" s="65" customFormat="1" ht="48" customHeight="1">
      <c r="A125" s="244"/>
      <c r="B125" s="308" t="s">
        <v>175</v>
      </c>
      <c r="C125" s="259"/>
      <c r="D125" s="43" t="s">
        <v>116</v>
      </c>
      <c r="E125" s="72">
        <v>1</v>
      </c>
      <c r="F125" s="218">
        <v>854</v>
      </c>
      <c r="G125" s="113"/>
      <c r="H125" s="113"/>
    </row>
    <row r="126" spans="1:8" s="65" customFormat="1" ht="48" customHeight="1">
      <c r="A126" s="321"/>
      <c r="B126" s="322"/>
      <c r="C126" s="260"/>
      <c r="D126" s="43" t="s">
        <v>129</v>
      </c>
      <c r="E126" s="72">
        <v>4</v>
      </c>
      <c r="F126" s="218">
        <v>264</v>
      </c>
      <c r="G126" s="113"/>
      <c r="H126" s="113"/>
    </row>
    <row r="127" spans="1:8" ht="19.5" customHeight="1"/>
    <row r="128" spans="1:8" ht="18.75" customHeight="1">
      <c r="C128" s="447"/>
      <c r="D128" s="448"/>
      <c r="E128" s="448"/>
      <c r="F128" s="448"/>
    </row>
    <row r="129" spans="3:6" ht="15">
      <c r="C129" s="209"/>
      <c r="D129" s="448"/>
      <c r="E129" s="448"/>
      <c r="F129" s="209"/>
    </row>
    <row r="130" spans="3:6" ht="15">
      <c r="C130" s="210"/>
      <c r="D130" s="446"/>
      <c r="E130" s="446"/>
      <c r="F130" s="210"/>
    </row>
    <row r="131" spans="3:6" ht="9" customHeight="1">
      <c r="C131" s="211"/>
      <c r="D131" s="211"/>
      <c r="E131" s="212"/>
      <c r="F131" s="211"/>
    </row>
  </sheetData>
  <sheetProtection password="CB5B" sheet="1" objects="1" scenarios="1"/>
  <mergeCells count="166">
    <mergeCell ref="C22:C24"/>
    <mergeCell ref="F34:F35"/>
    <mergeCell ref="A30:A33"/>
    <mergeCell ref="C30:C31"/>
    <mergeCell ref="B31:B33"/>
    <mergeCell ref="C32:C33"/>
    <mergeCell ref="A25:A29"/>
    <mergeCell ref="C25:C26"/>
    <mergeCell ref="B26:B29"/>
    <mergeCell ref="C27:C29"/>
    <mergeCell ref="G7:G8"/>
    <mergeCell ref="H7:H8"/>
    <mergeCell ref="A9:B9"/>
    <mergeCell ref="A10:A14"/>
    <mergeCell ref="C10:C11"/>
    <mergeCell ref="B11:B14"/>
    <mergeCell ref="C12:C14"/>
    <mergeCell ref="A15:A19"/>
    <mergeCell ref="C15:C16"/>
    <mergeCell ref="B16:B19"/>
    <mergeCell ref="C17:C19"/>
    <mergeCell ref="A38:A40"/>
    <mergeCell ref="C38:C39"/>
    <mergeCell ref="B39:B40"/>
    <mergeCell ref="A41:A43"/>
    <mergeCell ref="C41:C42"/>
    <mergeCell ref="B42:B43"/>
    <mergeCell ref="C1:E1"/>
    <mergeCell ref="C2:D2"/>
    <mergeCell ref="C3:D3"/>
    <mergeCell ref="C4:D4"/>
    <mergeCell ref="A6:F6"/>
    <mergeCell ref="A7:A8"/>
    <mergeCell ref="B7:B8"/>
    <mergeCell ref="C7:C8"/>
    <mergeCell ref="D7:D8"/>
    <mergeCell ref="E7:E8"/>
    <mergeCell ref="F7:F8"/>
    <mergeCell ref="D34:D35"/>
    <mergeCell ref="E34:E35"/>
    <mergeCell ref="C34:C35"/>
    <mergeCell ref="A34:A35"/>
    <mergeCell ref="A20:A24"/>
    <mergeCell ref="C20:C21"/>
    <mergeCell ref="B21:B24"/>
    <mergeCell ref="C60:C61"/>
    <mergeCell ref="B61:B64"/>
    <mergeCell ref="C62:C64"/>
    <mergeCell ref="A44:A46"/>
    <mergeCell ref="C44:C45"/>
    <mergeCell ref="B45:B46"/>
    <mergeCell ref="A47:A49"/>
    <mergeCell ref="C47:C48"/>
    <mergeCell ref="B48:B49"/>
    <mergeCell ref="E50:E51"/>
    <mergeCell ref="A65:A66"/>
    <mergeCell ref="C65:C66"/>
    <mergeCell ref="F50:F51"/>
    <mergeCell ref="A52:A53"/>
    <mergeCell ref="C52:C53"/>
    <mergeCell ref="A54:H54"/>
    <mergeCell ref="C71:C73"/>
    <mergeCell ref="A69:A73"/>
    <mergeCell ref="B70:B73"/>
    <mergeCell ref="C69:C70"/>
    <mergeCell ref="D69:D70"/>
    <mergeCell ref="E69:E70"/>
    <mergeCell ref="F69:F70"/>
    <mergeCell ref="C67:C68"/>
    <mergeCell ref="D67:D68"/>
    <mergeCell ref="E67:E68"/>
    <mergeCell ref="F67:F68"/>
    <mergeCell ref="A67:A68"/>
    <mergeCell ref="A55:A59"/>
    <mergeCell ref="C55:C56"/>
    <mergeCell ref="B56:B59"/>
    <mergeCell ref="C57:C59"/>
    <mergeCell ref="A60:A64"/>
    <mergeCell ref="H112:H113"/>
    <mergeCell ref="B113:B114"/>
    <mergeCell ref="A95:A97"/>
    <mergeCell ref="C95:C96"/>
    <mergeCell ref="B96:B97"/>
    <mergeCell ref="A101:A103"/>
    <mergeCell ref="A112:A114"/>
    <mergeCell ref="A106:A108"/>
    <mergeCell ref="B107:B108"/>
    <mergeCell ref="F101:F102"/>
    <mergeCell ref="E101:E102"/>
    <mergeCell ref="D101:D102"/>
    <mergeCell ref="B102:B103"/>
    <mergeCell ref="A98:A100"/>
    <mergeCell ref="B99:B100"/>
    <mergeCell ref="C98:C100"/>
    <mergeCell ref="C101:C103"/>
    <mergeCell ref="C109:C110"/>
    <mergeCell ref="D109:D110"/>
    <mergeCell ref="E109:E110"/>
    <mergeCell ref="F109:F110"/>
    <mergeCell ref="B110:B111"/>
    <mergeCell ref="A104:A105"/>
    <mergeCell ref="C104:C105"/>
    <mergeCell ref="D130:E130"/>
    <mergeCell ref="C128:F128"/>
    <mergeCell ref="D129:E129"/>
    <mergeCell ref="G112:G113"/>
    <mergeCell ref="A118:A120"/>
    <mergeCell ref="C118:C120"/>
    <mergeCell ref="B119:B120"/>
    <mergeCell ref="A115:A117"/>
    <mergeCell ref="B116:B117"/>
    <mergeCell ref="A121:A123"/>
    <mergeCell ref="C121:C123"/>
    <mergeCell ref="B122:B123"/>
    <mergeCell ref="A124:A126"/>
    <mergeCell ref="C124:C126"/>
    <mergeCell ref="B125:B126"/>
    <mergeCell ref="C112:C113"/>
    <mergeCell ref="A109:A111"/>
    <mergeCell ref="A84:A85"/>
    <mergeCell ref="A92:A93"/>
    <mergeCell ref="C92:C93"/>
    <mergeCell ref="D92:D93"/>
    <mergeCell ref="E92:E93"/>
    <mergeCell ref="F92:F93"/>
    <mergeCell ref="A94:H94"/>
    <mergeCell ref="H86:H88"/>
    <mergeCell ref="B87:B91"/>
    <mergeCell ref="D89:D91"/>
    <mergeCell ref="E89:E91"/>
    <mergeCell ref="F89:F91"/>
    <mergeCell ref="G89:G91"/>
    <mergeCell ref="H89:H91"/>
    <mergeCell ref="A86:A91"/>
    <mergeCell ref="D86:D88"/>
    <mergeCell ref="E86:E88"/>
    <mergeCell ref="F86:F88"/>
    <mergeCell ref="G86:G88"/>
    <mergeCell ref="C86:C91"/>
    <mergeCell ref="F104:F105"/>
    <mergeCell ref="D104:D105"/>
    <mergeCell ref="E104:E105"/>
    <mergeCell ref="A36:A37"/>
    <mergeCell ref="C36:C37"/>
    <mergeCell ref="A79:A80"/>
    <mergeCell ref="C79:C80"/>
    <mergeCell ref="C84:C85"/>
    <mergeCell ref="D84:D85"/>
    <mergeCell ref="E84:E85"/>
    <mergeCell ref="F84:F85"/>
    <mergeCell ref="A50:A51"/>
    <mergeCell ref="C50:C51"/>
    <mergeCell ref="A74:A78"/>
    <mergeCell ref="C74:C75"/>
    <mergeCell ref="B75:B78"/>
    <mergeCell ref="C76:C78"/>
    <mergeCell ref="D74:D75"/>
    <mergeCell ref="E74:E75"/>
    <mergeCell ref="F74:F75"/>
    <mergeCell ref="A81:A83"/>
    <mergeCell ref="C81:C82"/>
    <mergeCell ref="D81:D82"/>
    <mergeCell ref="E81:E82"/>
    <mergeCell ref="F81:F82"/>
    <mergeCell ref="B82:B83"/>
    <mergeCell ref="D50:D51"/>
  </mergeCells>
  <hyperlinks>
    <hyperlink ref="B10" r:id="rId1"/>
    <hyperlink ref="B15" r:id="rId2"/>
    <hyperlink ref="B20" r:id="rId3"/>
    <hyperlink ref="B25" r:id="rId4"/>
    <hyperlink ref="B34" r:id="rId5"/>
    <hyperlink ref="B30" r:id="rId6"/>
    <hyperlink ref="B38" r:id="rId7"/>
    <hyperlink ref="B41" r:id="rId8"/>
    <hyperlink ref="B44" r:id="rId9"/>
    <hyperlink ref="B50" r:id="rId10"/>
    <hyperlink ref="B67" r:id="rId11" display="Nortex®-Doctor (НОРТЕКС®-ДОКТОР) для древесины"/>
    <hyperlink ref="B74" r:id="rId12"/>
    <hyperlink ref="B55" r:id="rId13"/>
    <hyperlink ref="B60" r:id="rId14"/>
    <hyperlink ref="B86" r:id="rId15"/>
    <hyperlink ref="B95" r:id="rId16"/>
    <hyperlink ref="B112" r:id="rId17"/>
    <hyperlink ref="B81" r:id="rId18"/>
    <hyperlink ref="B106" r:id="rId19"/>
    <hyperlink ref="B47" r:id="rId20"/>
    <hyperlink ref="B52" r:id="rId21"/>
    <hyperlink ref="B92" r:id="rId22"/>
    <hyperlink ref="B98" r:id="rId23"/>
    <hyperlink ref="B101" r:id="rId24"/>
    <hyperlink ref="B69" r:id="rId25"/>
    <hyperlink ref="B118" r:id="rId26" display="Краска водно-дисперсионная для потолка &quot;НОРТ&quot; (белоснежная)"/>
    <hyperlink ref="B115" r:id="rId27" display="НОРТОВСКАЯ® КРАСКА ИНТЕРЬЕРНАЯ "/>
    <hyperlink ref="B121" r:id="rId28" display="Краска водно-дисперсионная для обоев &quot;НОРТ&quot; (белоснежная)"/>
    <hyperlink ref="B124" r:id="rId29" display="Краска водно-дисперсионная для детских комнат &quot;НОРТ&quot; (белоснежная)"/>
    <hyperlink ref="B36" r:id="rId30"/>
    <hyperlink ref="B79" r:id="rId31"/>
    <hyperlink ref="B109" r:id="rId32"/>
    <hyperlink ref="B65" r:id="rId33"/>
    <hyperlink ref="B84" r:id="rId34"/>
    <hyperlink ref="B104" r:id="rId35"/>
  </hyperlinks>
  <pageMargins left="0.70866141732283472" right="0.39370078740157483" top="0.39370078740157483" bottom="0.59055118110236227" header="0.39370078740157483" footer="0.31496062992125984"/>
  <pageSetup paperSize="9" scale="52" fitToHeight="5" orientation="portrait" horizontalDpi="1200" verticalDpi="1200" r:id="rId36"/>
  <rowBreaks count="4" manualBreakCount="4">
    <brk id="40" max="5" man="1"/>
    <brk id="73" max="5" man="1"/>
    <brk id="100" max="5" man="1"/>
    <brk id="123" max="5" man="1"/>
  </rowBreaks>
  <drawing r:id="rId3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4</vt:i4>
      </vt:variant>
    </vt:vector>
  </HeadingPairs>
  <TitlesOfParts>
    <vt:vector size="6" baseType="lpstr">
      <vt:lpstr>Прайс ЕЦП полный </vt:lpstr>
      <vt:lpstr>Прайс ЕЦП кратко</vt:lpstr>
      <vt:lpstr>'Прайс ЕЦП кратко'!Заголовки_для_печати</vt:lpstr>
      <vt:lpstr>'Прайс ЕЦП полный '!Заголовки_для_печати</vt:lpstr>
      <vt:lpstr>'Прайс ЕЦП кратко'!Область_печати</vt:lpstr>
      <vt:lpstr>'Прайс ЕЦП полный '!Область_печати</vt:lpstr>
    </vt:vector>
  </TitlesOfParts>
  <Company>nort-udm.ru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ushakova.ai</dc:creator>
  <cp:lastModifiedBy>komfort-nt</cp:lastModifiedBy>
  <cp:lastPrinted>2016-12-01T09:33:01Z</cp:lastPrinted>
  <dcterms:created xsi:type="dcterms:W3CDTF">2014-12-17T12:14:37Z</dcterms:created>
  <dcterms:modified xsi:type="dcterms:W3CDTF">2017-04-07T08:17:13Z</dcterms:modified>
</cp:coreProperties>
</file>