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айс сосна кл 24.11" sheetId="1" r:id="rId1"/>
    <sheet name="Прайс листва клиент 24.11" sheetId="2" r:id="rId2"/>
  </sheets>
  <definedNames/>
  <calcPr fullCalcOnLoad="1"/>
</workbook>
</file>

<file path=xl/sharedStrings.xml><?xml version="1.0" encoding="utf-8"?>
<sst xmlns="http://schemas.openxmlformats.org/spreadsheetml/2006/main" count="311" uniqueCount="92">
  <si>
    <t>ООО Производственная компания  "Форест"</t>
  </si>
  <si>
    <t>от 01.07.2012</t>
  </si>
  <si>
    <t>От 01.12.2013</t>
  </si>
  <si>
    <t>СОСНА</t>
  </si>
  <si>
    <t>Пиломатериал и погонажные изделия от производителя в наличии и под заказ</t>
  </si>
  <si>
    <t>Цены указаны без НДС</t>
  </si>
  <si>
    <t>Наименование изделия</t>
  </si>
  <si>
    <t>Размер в (мм)</t>
  </si>
  <si>
    <t>Длина (м)</t>
  </si>
  <si>
    <t>Сорт</t>
  </si>
  <si>
    <t>Цена за 1 куб.м  (руб.)</t>
  </si>
  <si>
    <t>Цена за 1 шт. в кубе</t>
  </si>
  <si>
    <t>Шт. в 1 кб.м.</t>
  </si>
  <si>
    <t>Цена за 1 кв.м</t>
  </si>
  <si>
    <t>Цен за 1 шт.</t>
  </si>
  <si>
    <t>Шт. в 1 кв.м</t>
  </si>
  <si>
    <r>
      <t xml:space="preserve">Евровагонка   </t>
    </r>
    <r>
      <rPr>
        <sz val="11"/>
        <color indexed="8"/>
        <rFont val="Calibri"/>
        <family val="2"/>
      </rPr>
      <t xml:space="preserve"> Доска облицовочная</t>
    </r>
  </si>
  <si>
    <t>13*88    13*113</t>
  </si>
  <si>
    <t>0,5 - 3,0</t>
  </si>
  <si>
    <t>Некондиция</t>
  </si>
  <si>
    <t>1,0  -  2,0</t>
  </si>
  <si>
    <t>С</t>
  </si>
  <si>
    <t>2,2 - 3,0</t>
  </si>
  <si>
    <t>0,5  0,6  0,8</t>
  </si>
  <si>
    <t>АВ</t>
  </si>
  <si>
    <t>1,0 -  1,5</t>
  </si>
  <si>
    <t>1,8 - 3,0</t>
  </si>
  <si>
    <t>В</t>
  </si>
  <si>
    <t>А</t>
  </si>
  <si>
    <t>Э</t>
  </si>
  <si>
    <t>1,0 -  3,0</t>
  </si>
  <si>
    <t>Доска пола</t>
  </si>
  <si>
    <t>28*90  28*110     28*138</t>
  </si>
  <si>
    <t>1,0 - 3,0</t>
  </si>
  <si>
    <t>1,0- 3,0</t>
  </si>
  <si>
    <t>Блок - хаус</t>
  </si>
  <si>
    <t>28*90     28*138</t>
  </si>
  <si>
    <t>1,0 -3,0</t>
  </si>
  <si>
    <t>0,5   0,6   0,8</t>
  </si>
  <si>
    <t>1,0-3,0</t>
  </si>
  <si>
    <t>Имитация бруса</t>
  </si>
  <si>
    <t xml:space="preserve">  20*130</t>
  </si>
  <si>
    <t>0,5, 0,6   0,8</t>
  </si>
  <si>
    <t xml:space="preserve">1,0 - 3,0 </t>
  </si>
  <si>
    <t>Сосна</t>
  </si>
  <si>
    <t>ст.пиломат</t>
  </si>
  <si>
    <t>Ест. Вл</t>
  </si>
  <si>
    <t xml:space="preserve"> от 5500</t>
  </si>
  <si>
    <t>Сухая</t>
  </si>
  <si>
    <t>от 8500</t>
  </si>
  <si>
    <t>брусок</t>
  </si>
  <si>
    <t>от 7000</t>
  </si>
  <si>
    <t>Доска заборная</t>
  </si>
  <si>
    <t>1,5- 2 ,0</t>
  </si>
  <si>
    <t>Штакетник</t>
  </si>
  <si>
    <t>20*50</t>
  </si>
  <si>
    <t>1,5    2</t>
  </si>
  <si>
    <t>1 сорт</t>
  </si>
  <si>
    <t>6 руб\шт</t>
  </si>
  <si>
    <t>3 сорт</t>
  </si>
  <si>
    <t>3 руб\шт</t>
  </si>
  <si>
    <t>Услуги распиловки -500 руб/куб.м.</t>
  </si>
  <si>
    <t xml:space="preserve">Адрес   </t>
  </si>
  <si>
    <t>г. Красноярск, ул. Норильская, д.11, оф. 2</t>
  </si>
  <si>
    <t>т. (391) 2-511-323,  89233075202, 2913548</t>
  </si>
  <si>
    <t>e-mail: slirina77@mail.ru</t>
  </si>
  <si>
    <t xml:space="preserve">  </t>
  </si>
  <si>
    <t>ЛИСТВЕННИЦА</t>
  </si>
  <si>
    <t>Размеры (мм)</t>
  </si>
  <si>
    <t>Цена за 1 куб.м (руб.)</t>
  </si>
  <si>
    <t>Доска облицовочная, евровагонка</t>
  </si>
  <si>
    <t>13*90                 13*113</t>
  </si>
  <si>
    <t>1,0 - 1,5</t>
  </si>
  <si>
    <t xml:space="preserve">0,5  0,6  0,8  </t>
  </si>
  <si>
    <t>1,0- 1,8</t>
  </si>
  <si>
    <t>2,0 - 3,0</t>
  </si>
  <si>
    <t>Террасная доска (декинг)</t>
  </si>
  <si>
    <t>28*140</t>
  </si>
  <si>
    <t>Планкен</t>
  </si>
  <si>
    <t>28*90      28*138  28*110</t>
  </si>
  <si>
    <t>1,0-1,8</t>
  </si>
  <si>
    <t>Лиственница</t>
  </si>
  <si>
    <t xml:space="preserve"> сухая</t>
  </si>
  <si>
    <t>от 10000</t>
  </si>
  <si>
    <t>от 7500</t>
  </si>
  <si>
    <t>от 8000</t>
  </si>
  <si>
    <t>ОСИНА</t>
  </si>
  <si>
    <t>Евровагонка     Полок</t>
  </si>
  <si>
    <t xml:space="preserve">14*90              14*113   </t>
  </si>
  <si>
    <t>Дрова  - 300 руб/куб.</t>
  </si>
  <si>
    <t>График работы : Понедельник-пятница с 10.00 до 19.00</t>
  </si>
  <si>
    <t>Суббота с 10.00 до 16.00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</si>
</sst>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20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 horizontal="center"/>
    </xf>
    <xf numFmtId="164" fontId="7" fillId="0" borderId="0" xfId="0" applyFont="1" applyBorder="1" applyAlignment="1">
      <alignment horizontal="left" vertical="center"/>
    </xf>
    <xf numFmtId="164" fontId="0" fillId="0" borderId="0" xfId="0" applyFont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8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/>
    </xf>
    <xf numFmtId="167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4" fontId="3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left"/>
    </xf>
    <xf numFmtId="164" fontId="10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3" xfId="0" applyFont="1" applyBorder="1" applyAlignment="1">
      <alignment/>
    </xf>
    <xf numFmtId="164" fontId="0" fillId="0" borderId="3" xfId="0" applyBorder="1" applyAlignment="1">
      <alignment horizontal="center"/>
    </xf>
    <xf numFmtId="164" fontId="8" fillId="0" borderId="2" xfId="0" applyFont="1" applyBorder="1" applyAlignment="1">
      <alignment horizontal="center" vertical="center" wrapText="1"/>
    </xf>
    <xf numFmtId="164" fontId="8" fillId="0" borderId="0" xfId="0" applyFont="1" applyAlignment="1">
      <alignment horizontal="center" wrapText="1"/>
    </xf>
    <xf numFmtId="164" fontId="8" fillId="0" borderId="4" xfId="0" applyFont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 wrapText="1"/>
    </xf>
    <xf numFmtId="167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5" fontId="0" fillId="2" borderId="4" xfId="0" applyNumberFormat="1" applyFont="1" applyFill="1" applyBorder="1" applyAlignment="1">
      <alignment horizontal="center" vertical="center"/>
    </xf>
    <xf numFmtId="164" fontId="0" fillId="0" borderId="6" xfId="0" applyFont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11" fillId="0" borderId="0" xfId="0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0" fillId="0" borderId="0" xfId="0" applyFill="1" applyBorder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right" vertical="center"/>
    </xf>
    <xf numFmtId="164" fontId="13" fillId="0" borderId="0" xfId="0" applyFont="1" applyFill="1" applyBorder="1" applyAlignment="1">
      <alignment/>
    </xf>
    <xf numFmtId="167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4" fontId="13" fillId="0" borderId="0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zoomScale="84" zoomScaleNormal="84" workbookViewId="0" topLeftCell="A14">
      <selection activeCell="L14" sqref="L14"/>
    </sheetView>
  </sheetViews>
  <sheetFormatPr defaultColWidth="9.140625" defaultRowHeight="15"/>
  <cols>
    <col min="1" max="1" width="19.140625" style="1" customWidth="1"/>
    <col min="2" max="2" width="12.7109375" style="0" customWidth="1"/>
    <col min="3" max="3" width="22.00390625" style="0" customWidth="1"/>
    <col min="4" max="4" width="0" style="1" hidden="1" customWidth="1"/>
    <col min="5" max="5" width="13.8515625" style="1" customWidth="1"/>
    <col min="6" max="6" width="13.7109375" style="1" customWidth="1"/>
    <col min="7" max="8" width="0" style="1" hidden="1" customWidth="1"/>
    <col min="9" max="9" width="21.28125" style="1" customWidth="1"/>
    <col min="10" max="11" width="0" style="1" hidden="1" customWidth="1"/>
    <col min="12" max="12" width="10.421875" style="0" customWidth="1"/>
  </cols>
  <sheetData>
    <row r="1" spans="3:9" ht="20.25" customHeight="1">
      <c r="C1" s="2" t="s">
        <v>0</v>
      </c>
      <c r="G1" s="3" t="s">
        <v>1</v>
      </c>
      <c r="I1" s="3" t="s">
        <v>2</v>
      </c>
    </row>
    <row r="2" spans="3:9" ht="17.25" customHeight="1">
      <c r="C2" s="4" t="s">
        <v>3</v>
      </c>
      <c r="G2" s="3"/>
      <c r="I2" s="3"/>
    </row>
    <row r="3" spans="1:11" s="10" customFormat="1" ht="12.75">
      <c r="A3" s="5" t="s">
        <v>4</v>
      </c>
      <c r="B3" s="6"/>
      <c r="C3" s="6"/>
      <c r="D3" s="7"/>
      <c r="E3" s="8"/>
      <c r="F3" s="7"/>
      <c r="G3" s="8"/>
      <c r="H3" s="8"/>
      <c r="I3" s="9" t="s">
        <v>5</v>
      </c>
      <c r="J3" s="8"/>
      <c r="K3" s="8"/>
    </row>
    <row r="4" spans="1:11" s="10" customFormat="1" ht="33" customHeight="1">
      <c r="A4" s="11" t="s">
        <v>6</v>
      </c>
      <c r="B4" s="11" t="s">
        <v>7</v>
      </c>
      <c r="C4" s="11" t="s">
        <v>8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2" t="s">
        <v>14</v>
      </c>
      <c r="K4" s="12" t="s">
        <v>15</v>
      </c>
    </row>
    <row r="5" spans="1:11" s="10" customFormat="1" ht="24.75" customHeight="1">
      <c r="A5" s="11" t="s">
        <v>16</v>
      </c>
      <c r="B5" s="13" t="s">
        <v>17</v>
      </c>
      <c r="C5" s="11" t="s">
        <v>18</v>
      </c>
      <c r="D5" s="11">
        <v>1.5</v>
      </c>
      <c r="E5" s="11" t="s">
        <v>19</v>
      </c>
      <c r="F5" s="14">
        <v>7000</v>
      </c>
      <c r="G5" s="15">
        <f>F5/(1/(0.013*0.09*D5))</f>
        <v>12.284999999999997</v>
      </c>
      <c r="H5" s="16">
        <f>1/(0.013*0.09*D5)</f>
        <v>569.80056980057</v>
      </c>
      <c r="I5" s="15">
        <v>91</v>
      </c>
      <c r="J5" s="17">
        <f>I5/(1/(0.09*D5))</f>
        <v>12.285000000000002</v>
      </c>
      <c r="K5" s="18">
        <f>1/(0.09*D5)</f>
        <v>7.4074074074074066</v>
      </c>
    </row>
    <row r="6" spans="1:11" s="10" customFormat="1" ht="24.75" customHeight="1">
      <c r="A6" s="11"/>
      <c r="B6" s="11"/>
      <c r="C6" s="19" t="s">
        <v>20</v>
      </c>
      <c r="D6" s="20">
        <v>1</v>
      </c>
      <c r="E6" s="20" t="s">
        <v>21</v>
      </c>
      <c r="F6" s="17">
        <v>8600</v>
      </c>
      <c r="G6" s="17">
        <f>F6/(1/(0.013*0.09*D6))</f>
        <v>10.061999999999998</v>
      </c>
      <c r="H6" s="18">
        <f>1/(0.013*0.09*D6)</f>
        <v>854.7008547008548</v>
      </c>
      <c r="I6" s="17">
        <v>112</v>
      </c>
      <c r="J6" s="17">
        <f>I6/(1/(0.09*D6))</f>
        <v>10.08</v>
      </c>
      <c r="K6" s="18">
        <f>1/(0.09*D6)</f>
        <v>11.11111111111111</v>
      </c>
    </row>
    <row r="7" spans="1:11" s="10" customFormat="1" ht="15" customHeight="1" hidden="1">
      <c r="A7" s="11"/>
      <c r="B7" s="11"/>
      <c r="C7" s="19"/>
      <c r="D7" s="21">
        <v>1.2</v>
      </c>
      <c r="E7" s="21" t="s">
        <v>21</v>
      </c>
      <c r="F7" s="22">
        <v>7000</v>
      </c>
      <c r="G7" s="22">
        <f>F7/(1/(0.013*0.09*D7))</f>
        <v>9.827999999999998</v>
      </c>
      <c r="H7" s="23">
        <f>1/(0.013*0.09*D7)</f>
        <v>712.2507122507125</v>
      </c>
      <c r="I7" s="22">
        <f>K7*G7</f>
        <v>90.99999999999999</v>
      </c>
      <c r="J7" s="22">
        <f>I7/(1/(0.09*D7))</f>
        <v>9.827999999999998</v>
      </c>
      <c r="K7" s="23">
        <f>1/(0.09*D7)</f>
        <v>9.25925925925926</v>
      </c>
    </row>
    <row r="8" spans="1:11" s="10" customFormat="1" ht="15" customHeight="1" hidden="1">
      <c r="A8" s="11"/>
      <c r="B8" s="11"/>
      <c r="C8" s="19"/>
      <c r="D8" s="21">
        <v>1.5</v>
      </c>
      <c r="E8" s="21" t="s">
        <v>21</v>
      </c>
      <c r="F8" s="22">
        <v>7000</v>
      </c>
      <c r="G8" s="22">
        <f>F8/(1/(0.013*0.09*D8))</f>
        <v>12.284999999999997</v>
      </c>
      <c r="H8" s="23">
        <f>1/(0.013*0.09*D8)</f>
        <v>569.80056980057</v>
      </c>
      <c r="I8" s="22">
        <f>K8*G8</f>
        <v>90.99999999999996</v>
      </c>
      <c r="J8" s="22">
        <f>I8/(1/(0.09*D8))</f>
        <v>12.284999999999995</v>
      </c>
      <c r="K8" s="23">
        <f>1/(0.09*D8)</f>
        <v>7.4074074074074066</v>
      </c>
    </row>
    <row r="9" spans="1:11" s="10" customFormat="1" ht="15" customHeight="1" hidden="1">
      <c r="A9" s="11"/>
      <c r="B9" s="11"/>
      <c r="C9" s="24"/>
      <c r="D9" s="21">
        <v>2</v>
      </c>
      <c r="E9" s="21" t="s">
        <v>21</v>
      </c>
      <c r="F9" s="22">
        <v>8600</v>
      </c>
      <c r="G9" s="22">
        <f>F9/(1/(0.013*0.09*D9))</f>
        <v>20.123999999999995</v>
      </c>
      <c r="H9" s="23">
        <f>1/(0.013*0.09*D9)</f>
        <v>427.3504273504274</v>
      </c>
      <c r="I9" s="22">
        <f>K9*G9</f>
        <v>111.79999999999997</v>
      </c>
      <c r="J9" s="22">
        <f>I9/(1/(0.09*D9))</f>
        <v>20.123999999999995</v>
      </c>
      <c r="K9" s="23">
        <f>1/(0.09*D9)</f>
        <v>5.555555555555555</v>
      </c>
    </row>
    <row r="10" spans="1:11" s="10" customFormat="1" ht="24.75" customHeight="1">
      <c r="A10" s="11"/>
      <c r="B10" s="11"/>
      <c r="C10" s="13" t="s">
        <v>22</v>
      </c>
      <c r="D10" s="21">
        <v>2.2</v>
      </c>
      <c r="E10" s="21" t="s">
        <v>21</v>
      </c>
      <c r="F10" s="22">
        <v>10200</v>
      </c>
      <c r="G10" s="22">
        <f>F10/(1/(0.013*0.09*D10))</f>
        <v>26.2548</v>
      </c>
      <c r="H10" s="23">
        <f>1/(0.013*0.09*D10)</f>
        <v>388.5003885003885</v>
      </c>
      <c r="I10" s="22">
        <v>133</v>
      </c>
      <c r="J10" s="22">
        <f>I10/(1/(0.09*D10))</f>
        <v>26.334000000000003</v>
      </c>
      <c r="K10" s="23">
        <f>1/(0.09*D10)</f>
        <v>5.05050505050505</v>
      </c>
    </row>
    <row r="11" spans="1:11" s="10" customFormat="1" ht="15" customHeight="1" hidden="1">
      <c r="A11" s="11"/>
      <c r="B11" s="11"/>
      <c r="C11" s="11"/>
      <c r="D11" s="21">
        <v>2.5</v>
      </c>
      <c r="E11" s="21" t="s">
        <v>21</v>
      </c>
      <c r="F11" s="22">
        <v>10200</v>
      </c>
      <c r="G11" s="22">
        <f>F11/(1/(0.013*0.09*D11))</f>
        <v>29.834999999999997</v>
      </c>
      <c r="H11" s="23">
        <f>1/(0.013*0.09*D11)</f>
        <v>341.8803418803419</v>
      </c>
      <c r="I11" s="22">
        <f>K11*G11</f>
        <v>132.6</v>
      </c>
      <c r="J11" s="22">
        <f>I11/(1/(0.09*D11))</f>
        <v>29.834999999999997</v>
      </c>
      <c r="K11" s="23">
        <f>1/(0.09*D11)</f>
        <v>4.444444444444445</v>
      </c>
    </row>
    <row r="12" spans="1:11" s="10" customFormat="1" ht="15" customHeight="1" hidden="1">
      <c r="A12" s="11"/>
      <c r="B12" s="11"/>
      <c r="C12" s="11"/>
      <c r="D12" s="21">
        <v>2.8</v>
      </c>
      <c r="E12" s="21" t="s">
        <v>21</v>
      </c>
      <c r="F12" s="22">
        <v>10200</v>
      </c>
      <c r="G12" s="22">
        <f>F12/(1/(0.013*0.09*D12))</f>
        <v>33.41519999999999</v>
      </c>
      <c r="H12" s="23">
        <f>1/(0.013*0.09*D12)</f>
        <v>305.2503052503053</v>
      </c>
      <c r="I12" s="22">
        <f>K12*G12</f>
        <v>132.59999999999997</v>
      </c>
      <c r="J12" s="22">
        <f>I12/(1/(0.09*D12))</f>
        <v>33.41519999999999</v>
      </c>
      <c r="K12" s="23">
        <f>1/(0.09*D12)</f>
        <v>3.9682539682539684</v>
      </c>
    </row>
    <row r="13" spans="1:11" s="10" customFormat="1" ht="15" customHeight="1" hidden="1">
      <c r="A13" s="11"/>
      <c r="B13" s="11"/>
      <c r="C13" s="13"/>
      <c r="D13" s="20">
        <v>3</v>
      </c>
      <c r="E13" s="20" t="s">
        <v>21</v>
      </c>
      <c r="F13" s="17">
        <v>10200</v>
      </c>
      <c r="G13" s="17">
        <f>F13/(1/(0.013*0.09*D13))</f>
        <v>35.80199999999999</v>
      </c>
      <c r="H13" s="18">
        <f>1/(0.013*0.09*D13)</f>
        <v>284.900284900285</v>
      </c>
      <c r="I13" s="17">
        <f>K13*G13</f>
        <v>132.59999999999997</v>
      </c>
      <c r="J13" s="17">
        <f>I13/(1/(0.09*D13))</f>
        <v>35.80199999999999</v>
      </c>
      <c r="K13" s="18">
        <f>1/(0.09*D13)</f>
        <v>3.7037037037037033</v>
      </c>
    </row>
    <row r="14" spans="1:11" s="10" customFormat="1" ht="24.75" customHeight="1">
      <c r="A14" s="11"/>
      <c r="B14" s="11"/>
      <c r="C14" s="19" t="s">
        <v>23</v>
      </c>
      <c r="D14" s="20">
        <v>0.5</v>
      </c>
      <c r="E14" s="20" t="s">
        <v>24</v>
      </c>
      <c r="F14" s="22">
        <v>7000</v>
      </c>
      <c r="G14" s="17">
        <f>F14/(1/(0.013*0.09*D14))</f>
        <v>4.094999999999999</v>
      </c>
      <c r="H14" s="18">
        <f>1/(0.013*0.09*D14)</f>
        <v>1709.4017094017097</v>
      </c>
      <c r="I14" s="17">
        <f>K14*G14</f>
        <v>90.99999999999997</v>
      </c>
      <c r="J14" s="17">
        <f>I14/(1/(0.09*D14))</f>
        <v>4.094999999999999</v>
      </c>
      <c r="K14" s="18">
        <f>1/(0.09*D14)</f>
        <v>22.22222222222222</v>
      </c>
    </row>
    <row r="15" spans="1:11" s="10" customFormat="1" ht="15" customHeight="1" hidden="1">
      <c r="A15" s="11"/>
      <c r="B15" s="11"/>
      <c r="C15" s="19"/>
      <c r="D15" s="20">
        <v>0.6</v>
      </c>
      <c r="E15" s="20" t="s">
        <v>24</v>
      </c>
      <c r="F15" s="22">
        <v>7000</v>
      </c>
      <c r="G15" s="17">
        <f>F15/(1/(0.013*0.09*D15))</f>
        <v>4.913999999999999</v>
      </c>
      <c r="H15" s="18">
        <f>1/(0.013*0.09*D15)</f>
        <v>1424.501424501425</v>
      </c>
      <c r="I15" s="17">
        <f>K15*G15</f>
        <v>90.99999999999999</v>
      </c>
      <c r="J15" s="17">
        <f>I15/(1/(0.09*D15))</f>
        <v>4.913999999999999</v>
      </c>
      <c r="K15" s="18">
        <f>1/(0.09*D15)</f>
        <v>18.51851851851852</v>
      </c>
    </row>
    <row r="16" spans="1:11" s="10" customFormat="1" ht="15" customHeight="1" hidden="1">
      <c r="A16" s="11"/>
      <c r="B16" s="11"/>
      <c r="C16" s="19"/>
      <c r="D16" s="20">
        <v>0.8</v>
      </c>
      <c r="E16" s="20" t="s">
        <v>24</v>
      </c>
      <c r="F16" s="22">
        <v>7000</v>
      </c>
      <c r="G16" s="17">
        <f>F16/(1/(0.013*0.09*D16))</f>
        <v>6.551999999999999</v>
      </c>
      <c r="H16" s="18">
        <f>1/(0.013*0.09*D16)</f>
        <v>1068.3760683760686</v>
      </c>
      <c r="I16" s="17">
        <f>K16*G16</f>
        <v>90.99999999999999</v>
      </c>
      <c r="J16" s="17">
        <f>I16/(1/(0.09*D16))</f>
        <v>6.551999999999999</v>
      </c>
      <c r="K16" s="18">
        <f>1/(0.09*D16)</f>
        <v>13.88888888888889</v>
      </c>
    </row>
    <row r="17" spans="1:11" s="10" customFormat="1" ht="24" customHeight="1">
      <c r="A17" s="11"/>
      <c r="B17" s="11"/>
      <c r="C17" s="19" t="s">
        <v>25</v>
      </c>
      <c r="D17" s="20">
        <v>1</v>
      </c>
      <c r="E17" s="20" t="s">
        <v>24</v>
      </c>
      <c r="F17" s="17">
        <v>14500</v>
      </c>
      <c r="G17" s="17">
        <f>F17/(1/(0.013*0.09*D17))</f>
        <v>16.964999999999996</v>
      </c>
      <c r="H17" s="18">
        <f>1/(0.013*0.09*D17)</f>
        <v>854.7008547008548</v>
      </c>
      <c r="I17" s="17">
        <v>189</v>
      </c>
      <c r="J17" s="17">
        <f>I17/(1/(0.09*D17))</f>
        <v>17.01</v>
      </c>
      <c r="K17" s="18">
        <f>1/(0.09*D17)</f>
        <v>11.11111111111111</v>
      </c>
    </row>
    <row r="18" spans="1:11" s="10" customFormat="1" ht="15" customHeight="1" hidden="1">
      <c r="A18" s="11"/>
      <c r="B18" s="11"/>
      <c r="C18" s="19"/>
      <c r="D18" s="20">
        <v>1.2</v>
      </c>
      <c r="E18" s="20" t="s">
        <v>24</v>
      </c>
      <c r="F18" s="17">
        <v>10000</v>
      </c>
      <c r="G18" s="17">
        <f>F18/(1/(0.013*0.09*D18))</f>
        <v>14.039999999999996</v>
      </c>
      <c r="H18" s="18">
        <f>1/(0.013*0.09*D18)</f>
        <v>712.2507122507125</v>
      </c>
      <c r="I18" s="17">
        <f>K18*G18</f>
        <v>129.99999999999997</v>
      </c>
      <c r="J18" s="17">
        <f>I18/(1/(0.09*D18))</f>
        <v>14.039999999999997</v>
      </c>
      <c r="K18" s="18">
        <f>1/(0.09*D18)</f>
        <v>9.25925925925926</v>
      </c>
    </row>
    <row r="19" spans="1:11" s="10" customFormat="1" ht="15" customHeight="1" hidden="1">
      <c r="A19" s="11"/>
      <c r="B19" s="11"/>
      <c r="C19" s="19"/>
      <c r="D19" s="20">
        <v>1.5</v>
      </c>
      <c r="E19" s="20" t="s">
        <v>24</v>
      </c>
      <c r="F19" s="17">
        <v>10000</v>
      </c>
      <c r="G19" s="17">
        <f>F19/(1/(0.013*0.09*D19))</f>
        <v>17.549999999999994</v>
      </c>
      <c r="H19" s="18">
        <f>1/(0.013*0.09*D19)</f>
        <v>569.80056980057</v>
      </c>
      <c r="I19" s="17">
        <f>K19*G19</f>
        <v>129.99999999999994</v>
      </c>
      <c r="J19" s="17">
        <f>I19/(1/(0.09*D19))</f>
        <v>17.549999999999994</v>
      </c>
      <c r="K19" s="18">
        <f>1/(0.09*D19)</f>
        <v>7.4074074074074066</v>
      </c>
    </row>
    <row r="20" spans="1:11" s="10" customFormat="1" ht="24.75" customHeight="1">
      <c r="A20" s="11"/>
      <c r="B20" s="11"/>
      <c r="C20" s="19" t="s">
        <v>26</v>
      </c>
      <c r="D20" s="20">
        <v>1.8</v>
      </c>
      <c r="E20" s="20" t="s">
        <v>27</v>
      </c>
      <c r="F20" s="17">
        <v>20460</v>
      </c>
      <c r="G20" s="17">
        <f>F20/(1/(0.013*0.09*D20))</f>
        <v>43.08875999999999</v>
      </c>
      <c r="H20" s="18">
        <f>1/(0.013*0.09*D20)</f>
        <v>474.83380816714157</v>
      </c>
      <c r="I20" s="17">
        <v>266</v>
      </c>
      <c r="J20" s="17">
        <f>I20/(1/(0.09*D20))</f>
        <v>43.092</v>
      </c>
      <c r="K20" s="18">
        <f>1/(0.09*D20)</f>
        <v>6.172839506172839</v>
      </c>
    </row>
    <row r="21" spans="1:11" s="10" customFormat="1" ht="15" customHeight="1" hidden="1">
      <c r="A21" s="11"/>
      <c r="B21" s="11"/>
      <c r="C21" s="19"/>
      <c r="D21" s="20">
        <v>2</v>
      </c>
      <c r="E21" s="20" t="s">
        <v>27</v>
      </c>
      <c r="F21" s="17">
        <v>20460</v>
      </c>
      <c r="G21" s="17">
        <f>F21/(1/(0.013*0.09*D21))</f>
        <v>47.87639999999999</v>
      </c>
      <c r="H21" s="18">
        <f>1/(0.013*0.09*D21)</f>
        <v>427.3504273504274</v>
      </c>
      <c r="I21" s="17">
        <f>K21*G21</f>
        <v>265.97999999999996</v>
      </c>
      <c r="J21" s="17">
        <f>I21/(1/(0.09*D21))</f>
        <v>47.8764</v>
      </c>
      <c r="K21" s="18">
        <f>1/(0.09*D21)</f>
        <v>5.555555555555555</v>
      </c>
    </row>
    <row r="22" spans="1:11" s="10" customFormat="1" ht="15" customHeight="1" hidden="1">
      <c r="A22" s="11"/>
      <c r="B22" s="11"/>
      <c r="C22" s="19"/>
      <c r="D22" s="20">
        <v>2.2</v>
      </c>
      <c r="E22" s="20" t="s">
        <v>27</v>
      </c>
      <c r="F22" s="17">
        <v>20460</v>
      </c>
      <c r="G22" s="17">
        <f>F22/(1/(0.013*0.09*D22))</f>
        <v>52.66404</v>
      </c>
      <c r="H22" s="18">
        <f>1/(0.013*0.09*D22)</f>
        <v>388.5003885003885</v>
      </c>
      <c r="I22" s="17">
        <f>K22*G22</f>
        <v>265.97999999999996</v>
      </c>
      <c r="J22" s="17">
        <f>I22/(1/(0.09*D22))</f>
        <v>52.66403999999999</v>
      </c>
      <c r="K22" s="18">
        <f>1/(0.09*D22)</f>
        <v>5.05050505050505</v>
      </c>
    </row>
    <row r="23" spans="1:11" s="10" customFormat="1" ht="15" customHeight="1" hidden="1">
      <c r="A23" s="11"/>
      <c r="B23" s="11"/>
      <c r="C23" s="19"/>
      <c r="D23" s="20">
        <v>3</v>
      </c>
      <c r="E23" s="20" t="s">
        <v>27</v>
      </c>
      <c r="F23" s="17">
        <v>20460</v>
      </c>
      <c r="G23" s="17">
        <f>F23/(1/(0.013*0.09*D23))</f>
        <v>71.81459999999998</v>
      </c>
      <c r="H23" s="18">
        <f>1/(0.013*0.09*D23)</f>
        <v>284.900284900285</v>
      </c>
      <c r="I23" s="17">
        <f>K23*G23</f>
        <v>265.9799999999999</v>
      </c>
      <c r="J23" s="17">
        <f>I23/(1/(0.09*D23))</f>
        <v>71.81459999999998</v>
      </c>
      <c r="K23" s="18">
        <f>1/(0.09*D23)</f>
        <v>3.7037037037037033</v>
      </c>
    </row>
    <row r="24" spans="1:11" s="10" customFormat="1" ht="24.75" customHeight="1">
      <c r="A24" s="11"/>
      <c r="B24" s="11"/>
      <c r="C24" s="19" t="s">
        <v>26</v>
      </c>
      <c r="D24" s="20">
        <v>2</v>
      </c>
      <c r="E24" s="20" t="s">
        <v>28</v>
      </c>
      <c r="F24" s="17">
        <v>26700</v>
      </c>
      <c r="G24" s="17">
        <f>F24/(1/(0.013*0.09*D24))</f>
        <v>62.47799999999999</v>
      </c>
      <c r="H24" s="18">
        <f>1/(0.013*0.09*D24)</f>
        <v>427.3504273504274</v>
      </c>
      <c r="I24" s="17">
        <v>347</v>
      </c>
      <c r="J24" s="17">
        <f>I24/(1/(0.09*D24))</f>
        <v>62.46</v>
      </c>
      <c r="K24" s="18">
        <f>1/(0.09*D24)</f>
        <v>5.555555555555555</v>
      </c>
    </row>
    <row r="25" spans="1:11" s="10" customFormat="1" ht="15" customHeight="1" hidden="1">
      <c r="A25" s="11"/>
      <c r="B25" s="11"/>
      <c r="C25" s="19"/>
      <c r="D25" s="20">
        <v>3</v>
      </c>
      <c r="E25" s="20" t="s">
        <v>28</v>
      </c>
      <c r="F25" s="17">
        <v>29700</v>
      </c>
      <c r="G25" s="17">
        <f>F25/(1/(0.013*0.09*D25))</f>
        <v>104.24699999999997</v>
      </c>
      <c r="H25" s="18">
        <f>1/(0.013*0.09*D25)</f>
        <v>284.900284900285</v>
      </c>
      <c r="I25" s="17">
        <f>K25*G25</f>
        <v>386.09999999999985</v>
      </c>
      <c r="J25" s="17">
        <f>I25/(1/(0.09*D25))</f>
        <v>104.24699999999997</v>
      </c>
      <c r="K25" s="18">
        <f>1/(0.09*D25)</f>
        <v>3.7037037037037033</v>
      </c>
    </row>
    <row r="26" spans="1:11" s="10" customFormat="1" ht="15" customHeight="1" hidden="1">
      <c r="A26" s="11"/>
      <c r="B26" s="11"/>
      <c r="C26" s="19"/>
      <c r="D26" s="20">
        <v>1.2</v>
      </c>
      <c r="E26" s="20" t="s">
        <v>29</v>
      </c>
      <c r="F26" s="17">
        <v>13200</v>
      </c>
      <c r="G26" s="17">
        <f>F26/(1/(0.013*0.09*D26))</f>
        <v>18.532799999999995</v>
      </c>
      <c r="H26" s="18">
        <f>1/(0.013*0.09*D26)</f>
        <v>712.2507122507125</v>
      </c>
      <c r="I26" s="17">
        <f>K26*G26</f>
        <v>171.59999999999997</v>
      </c>
      <c r="J26" s="17">
        <f>I26/(1/(0.09*D26))</f>
        <v>18.532799999999995</v>
      </c>
      <c r="K26" s="18">
        <f>1/(0.09*D26)</f>
        <v>9.25925925925926</v>
      </c>
    </row>
    <row r="27" spans="1:11" s="10" customFormat="1" ht="24.75" customHeight="1">
      <c r="A27" s="11"/>
      <c r="B27" s="11"/>
      <c r="C27" s="19" t="s">
        <v>30</v>
      </c>
      <c r="D27" s="20">
        <v>2</v>
      </c>
      <c r="E27" s="20" t="s">
        <v>29</v>
      </c>
      <c r="F27" s="17">
        <v>32500</v>
      </c>
      <c r="G27" s="17">
        <f>F27/(1/(0.013*0.09*D27))</f>
        <v>76.04999999999998</v>
      </c>
      <c r="H27" s="18">
        <f>1/(0.013*0.09*D27)</f>
        <v>427.3504273504274</v>
      </c>
      <c r="I27" s="17">
        <v>422</v>
      </c>
      <c r="J27" s="17">
        <f>I27/(1/(0.09*D27))</f>
        <v>75.96000000000001</v>
      </c>
      <c r="K27" s="18">
        <f>1/(0.09*D27)</f>
        <v>5.555555555555555</v>
      </c>
    </row>
    <row r="28" spans="1:11" s="10" customFormat="1" ht="15" customHeight="1" hidden="1">
      <c r="A28" s="11"/>
      <c r="B28" s="11"/>
      <c r="C28" s="19"/>
      <c r="D28" s="20">
        <v>2.2</v>
      </c>
      <c r="E28" s="20" t="s">
        <v>29</v>
      </c>
      <c r="F28" s="17">
        <v>33200</v>
      </c>
      <c r="G28" s="17">
        <f>F28/(1/(0.013*0.09*D28))</f>
        <v>85.4568</v>
      </c>
      <c r="H28" s="18">
        <f>1/(0.013*0.09*D28)</f>
        <v>388.5003885003885</v>
      </c>
      <c r="I28" s="17">
        <f>K28*G28</f>
        <v>431.59999999999997</v>
      </c>
      <c r="J28" s="17">
        <f>I28/(1/(0.09*D28))</f>
        <v>85.4568</v>
      </c>
      <c r="K28" s="18">
        <f>1/(0.09*D28)</f>
        <v>5.05050505050505</v>
      </c>
    </row>
    <row r="29" spans="1:11" s="10" customFormat="1" ht="15" customHeight="1" hidden="1">
      <c r="A29" s="11"/>
      <c r="B29" s="11"/>
      <c r="C29" s="24"/>
      <c r="D29" s="20">
        <v>2.8</v>
      </c>
      <c r="E29" s="20" t="s">
        <v>29</v>
      </c>
      <c r="F29" s="17">
        <v>39270</v>
      </c>
      <c r="G29" s="17">
        <f>F29/(1/(0.013*0.09*D29))</f>
        <v>128.64852</v>
      </c>
      <c r="H29" s="18">
        <f>1/(0.013*0.09*D29)</f>
        <v>305.2503052503053</v>
      </c>
      <c r="I29" s="17">
        <f>K29*G29</f>
        <v>510.51</v>
      </c>
      <c r="J29" s="25">
        <f>I29/(1/(0.09*D29))</f>
        <v>128.64852</v>
      </c>
      <c r="K29" s="26">
        <f>1/(0.09*D29)</f>
        <v>3.9682539682539684</v>
      </c>
    </row>
    <row r="30" spans="1:11" s="10" customFormat="1" ht="15" customHeight="1" hidden="1">
      <c r="A30" s="11"/>
      <c r="B30" s="11"/>
      <c r="C30" s="24"/>
      <c r="D30" s="20">
        <v>3</v>
      </c>
      <c r="E30" s="20" t="s">
        <v>29</v>
      </c>
      <c r="F30" s="17">
        <v>39270</v>
      </c>
      <c r="G30" s="17">
        <f>F30/(1/(0.013*0.09*D30))</f>
        <v>137.83769999999996</v>
      </c>
      <c r="H30" s="18">
        <f>1/(0.013*0.09*D30)</f>
        <v>284.900284900285</v>
      </c>
      <c r="I30" s="17">
        <f>K30*G30</f>
        <v>510.50999999999976</v>
      </c>
      <c r="J30" s="25">
        <f>I30/(1/(0.09*D30))</f>
        <v>137.83769999999996</v>
      </c>
      <c r="K30" s="26">
        <f>1/(0.09*D30)</f>
        <v>3.7037037037037033</v>
      </c>
    </row>
    <row r="31" spans="1:11" s="10" customFormat="1" ht="24.75" customHeight="1">
      <c r="A31" s="27" t="s">
        <v>31</v>
      </c>
      <c r="B31" s="13" t="s">
        <v>32</v>
      </c>
      <c r="C31" s="11" t="s">
        <v>18</v>
      </c>
      <c r="D31" s="11">
        <v>1.5</v>
      </c>
      <c r="E31" s="11" t="s">
        <v>19</v>
      </c>
      <c r="F31" s="14">
        <v>7000</v>
      </c>
      <c r="G31" s="15">
        <f>F31/(1/(0.028*0.09*D31))</f>
        <v>26.460000000000004</v>
      </c>
      <c r="H31" s="16">
        <f>1/(0.028*0.09*D31)</f>
        <v>264.5502645502645</v>
      </c>
      <c r="I31" s="15">
        <v>196</v>
      </c>
      <c r="J31" s="15">
        <f>I31/(1/(0.09*D31))</f>
        <v>26.460000000000004</v>
      </c>
      <c r="K31" s="18">
        <f>1/(0.09*D31)</f>
        <v>7.4074074074074066</v>
      </c>
    </row>
    <row r="32" spans="1:11" s="10" customFormat="1" ht="15" customHeight="1" hidden="1">
      <c r="A32" s="27"/>
      <c r="B32" s="13"/>
      <c r="C32" s="24"/>
      <c r="D32" s="20">
        <v>1.5</v>
      </c>
      <c r="E32" s="20" t="s">
        <v>21</v>
      </c>
      <c r="F32" s="17">
        <v>6000</v>
      </c>
      <c r="G32" s="17">
        <f>F32/(1/(0.028*0.09*D32))</f>
        <v>22.680000000000003</v>
      </c>
      <c r="H32" s="18">
        <f>1/(0.028*0.09*D32)</f>
        <v>264.5502645502645</v>
      </c>
      <c r="I32" s="17">
        <f>K32*G32</f>
        <v>168</v>
      </c>
      <c r="J32" s="17">
        <f>I32/(1/(0.09*D32))</f>
        <v>22.680000000000003</v>
      </c>
      <c r="K32" s="18">
        <f>1/(0.09*D32)</f>
        <v>7.4074074074074066</v>
      </c>
    </row>
    <row r="33" spans="1:11" s="10" customFormat="1" ht="15" customHeight="1" hidden="1">
      <c r="A33" s="27"/>
      <c r="B33" s="13"/>
      <c r="C33" s="28"/>
      <c r="D33" s="20">
        <v>3</v>
      </c>
      <c r="E33" s="20" t="s">
        <v>21</v>
      </c>
      <c r="F33" s="17">
        <v>7000</v>
      </c>
      <c r="G33" s="17">
        <f>F33/(1/(0.028*0.09*D33))</f>
        <v>52.92000000000001</v>
      </c>
      <c r="H33" s="18">
        <f>1/(0.028*0.09*D33)</f>
        <v>132.27513227513225</v>
      </c>
      <c r="I33" s="17">
        <f>K33*G33</f>
        <v>196</v>
      </c>
      <c r="J33" s="17">
        <f>I33/(1/(0.09*D33))</f>
        <v>52.92000000000001</v>
      </c>
      <c r="K33" s="18">
        <f>1/(0.09*D33)</f>
        <v>3.7037037037037033</v>
      </c>
    </row>
    <row r="34" spans="1:11" s="10" customFormat="1" ht="24.75" customHeight="1">
      <c r="A34" s="27"/>
      <c r="B34" s="13"/>
      <c r="C34" s="13" t="s">
        <v>33</v>
      </c>
      <c r="D34" s="20">
        <v>2</v>
      </c>
      <c r="E34" s="20" t="s">
        <v>21</v>
      </c>
      <c r="F34" s="17">
        <v>11400</v>
      </c>
      <c r="G34" s="17">
        <f>F34/(1/(0.028*0.09*D34))</f>
        <v>57.456</v>
      </c>
      <c r="H34" s="18">
        <f>1/(0.028*0.09*D34)</f>
        <v>198.4126984126984</v>
      </c>
      <c r="I34" s="17">
        <v>318</v>
      </c>
      <c r="J34" s="17">
        <f>I34/(1/(0.09*D34))</f>
        <v>57.24</v>
      </c>
      <c r="K34" s="18">
        <f>1/(0.09*D34)</f>
        <v>5.555555555555555</v>
      </c>
    </row>
    <row r="35" spans="1:11" s="10" customFormat="1" ht="15" customHeight="1" hidden="1">
      <c r="A35" s="27"/>
      <c r="B35" s="13"/>
      <c r="C35" s="13"/>
      <c r="D35" s="20">
        <v>3</v>
      </c>
      <c r="E35" s="20" t="s">
        <v>21</v>
      </c>
      <c r="F35" s="17">
        <v>8000</v>
      </c>
      <c r="G35" s="17">
        <f>F35/(1/(0.028*0.09*D35))</f>
        <v>60.48000000000001</v>
      </c>
      <c r="H35" s="18">
        <f>1/(0.028*0.09*D35)</f>
        <v>132.27513227513225</v>
      </c>
      <c r="I35" s="17">
        <f>K35*G35</f>
        <v>224.00000000000003</v>
      </c>
      <c r="J35" s="17">
        <f>I35/(1/(0.09*D35))</f>
        <v>60.48000000000002</v>
      </c>
      <c r="K35" s="18">
        <f>1/(0.09*D35)</f>
        <v>3.7037037037037033</v>
      </c>
    </row>
    <row r="36" spans="1:11" s="10" customFormat="1" ht="24.75" customHeight="1">
      <c r="A36" s="27"/>
      <c r="B36" s="13"/>
      <c r="C36" s="13" t="s">
        <v>23</v>
      </c>
      <c r="D36" s="20">
        <v>0.5</v>
      </c>
      <c r="E36" s="20" t="s">
        <v>24</v>
      </c>
      <c r="F36" s="17">
        <v>7000</v>
      </c>
      <c r="G36" s="17">
        <f>F36/(1/(0.028*0.09*D36))</f>
        <v>8.82</v>
      </c>
      <c r="H36" s="18">
        <f>1/(0.028*0.09*D36)</f>
        <v>793.6507936507936</v>
      </c>
      <c r="I36" s="17">
        <f>K36*G36</f>
        <v>196</v>
      </c>
      <c r="J36" s="17">
        <f>I36/(1/(0.09*D36))</f>
        <v>8.82</v>
      </c>
      <c r="K36" s="18">
        <f>1/(0.09*D36)</f>
        <v>22.22222222222222</v>
      </c>
    </row>
    <row r="37" spans="1:11" s="10" customFormat="1" ht="15" customHeight="1" hidden="1">
      <c r="A37" s="27"/>
      <c r="B37" s="13"/>
      <c r="C37" s="13"/>
      <c r="D37" s="20">
        <v>0.6</v>
      </c>
      <c r="E37" s="20" t="s">
        <v>24</v>
      </c>
      <c r="F37" s="17">
        <v>5500</v>
      </c>
      <c r="G37" s="17">
        <f>F37/(1/(0.028*0.09*D37))</f>
        <v>8.316</v>
      </c>
      <c r="H37" s="18">
        <f>1/(0.028*0.09*D37)</f>
        <v>661.3756613756614</v>
      </c>
      <c r="I37" s="17">
        <f>K37*G37</f>
        <v>154.00000000000003</v>
      </c>
      <c r="J37" s="17">
        <f>I37/(1/(0.09*D37))</f>
        <v>8.316</v>
      </c>
      <c r="K37" s="18">
        <f>1/(0.09*D37)</f>
        <v>18.51851851851852</v>
      </c>
    </row>
    <row r="38" spans="1:11" s="10" customFormat="1" ht="15" customHeight="1" hidden="1">
      <c r="A38" s="27"/>
      <c r="B38" s="13"/>
      <c r="C38" s="13"/>
      <c r="D38" s="20">
        <v>0.8</v>
      </c>
      <c r="E38" s="20" t="s">
        <v>24</v>
      </c>
      <c r="F38" s="17">
        <v>5500</v>
      </c>
      <c r="G38" s="17">
        <f>F38/(1/(0.028*0.09*D38))</f>
        <v>11.088000000000001</v>
      </c>
      <c r="H38" s="18">
        <f>1/(0.028*0.09*D38)</f>
        <v>496.031746031746</v>
      </c>
      <c r="I38" s="17">
        <f>K38*G38</f>
        <v>154.00000000000003</v>
      </c>
      <c r="J38" s="17">
        <f>I38/(1/(0.09*D38))</f>
        <v>11.088000000000001</v>
      </c>
      <c r="K38" s="18">
        <f>1/(0.09*D38)</f>
        <v>13.88888888888889</v>
      </c>
    </row>
    <row r="39" spans="1:11" s="10" customFormat="1" ht="15" customHeight="1" hidden="1">
      <c r="A39" s="27"/>
      <c r="B39" s="13"/>
      <c r="C39" s="28"/>
      <c r="D39" s="20">
        <v>1.2</v>
      </c>
      <c r="E39" s="20" t="s">
        <v>24</v>
      </c>
      <c r="F39" s="17">
        <v>7500</v>
      </c>
      <c r="G39" s="17">
        <f>F39/(1/(0.028*0.09*D39))</f>
        <v>22.68</v>
      </c>
      <c r="H39" s="18">
        <f>1/(0.028*0.09*D39)</f>
        <v>330.6878306878307</v>
      </c>
      <c r="I39" s="17">
        <f>K39*G39</f>
        <v>210</v>
      </c>
      <c r="J39" s="17">
        <f>I39/(1/(0.09*D39))</f>
        <v>22.68</v>
      </c>
      <c r="K39" s="18">
        <f>1/(0.09*D39)</f>
        <v>9.25925925925926</v>
      </c>
    </row>
    <row r="40" spans="1:11" s="10" customFormat="1" ht="15" customHeight="1" hidden="1">
      <c r="A40" s="27"/>
      <c r="B40" s="13"/>
      <c r="C40" s="28"/>
      <c r="D40" s="20">
        <v>1.5</v>
      </c>
      <c r="E40" s="20" t="s">
        <v>24</v>
      </c>
      <c r="F40" s="17">
        <v>7500</v>
      </c>
      <c r="G40" s="17">
        <f>F40/(1/(0.028*0.09*D40))</f>
        <v>28.350000000000005</v>
      </c>
      <c r="H40" s="18">
        <f>1/(0.028*0.09*D40)</f>
        <v>264.5502645502645</v>
      </c>
      <c r="I40" s="17">
        <f>K40*G40</f>
        <v>210</v>
      </c>
      <c r="J40" s="17">
        <f>I40/(1/(0.09*D40))</f>
        <v>28.350000000000005</v>
      </c>
      <c r="K40" s="18">
        <f>1/(0.09*D40)</f>
        <v>7.4074074074074066</v>
      </c>
    </row>
    <row r="41" spans="1:11" s="10" customFormat="1" ht="24.75" customHeight="1">
      <c r="A41" s="27"/>
      <c r="B41" s="13"/>
      <c r="C41" s="13" t="s">
        <v>34</v>
      </c>
      <c r="D41" s="20">
        <v>2</v>
      </c>
      <c r="E41" s="20" t="s">
        <v>27</v>
      </c>
      <c r="F41" s="17">
        <v>16500</v>
      </c>
      <c r="G41" s="17">
        <f>F41/(1/(0.028*0.09*D41))</f>
        <v>83.16</v>
      </c>
      <c r="H41" s="18">
        <f>1/(0.028*0.09*D41)</f>
        <v>198.4126984126984</v>
      </c>
      <c r="I41" s="17">
        <f>K41*G41</f>
        <v>461.99999999999994</v>
      </c>
      <c r="J41" s="17">
        <f>I41/(1/(0.09*D41))</f>
        <v>83.16</v>
      </c>
      <c r="K41" s="18">
        <f>1/(0.09*D41)</f>
        <v>5.555555555555555</v>
      </c>
    </row>
    <row r="42" spans="1:11" s="10" customFormat="1" ht="15" customHeight="1" hidden="1">
      <c r="A42" s="27"/>
      <c r="B42" s="13"/>
      <c r="C42" s="13"/>
      <c r="D42" s="20">
        <v>3</v>
      </c>
      <c r="E42" s="20" t="s">
        <v>27</v>
      </c>
      <c r="F42" s="17">
        <v>16500</v>
      </c>
      <c r="G42" s="17">
        <f>F42/(1/(0.028*0.09*D42))</f>
        <v>124.74000000000002</v>
      </c>
      <c r="H42" s="18">
        <f>1/(0.028*0.09*D42)</f>
        <v>132.27513227513225</v>
      </c>
      <c r="I42" s="17">
        <f>K42*G42</f>
        <v>462.00000000000006</v>
      </c>
      <c r="J42" s="17">
        <f>I42/(1/(0.09*D42))</f>
        <v>124.74000000000002</v>
      </c>
      <c r="K42" s="18">
        <f>1/(0.09*D42)</f>
        <v>3.7037037037037033</v>
      </c>
    </row>
    <row r="43" spans="1:11" s="10" customFormat="1" ht="24" customHeight="1">
      <c r="A43" s="27"/>
      <c r="B43" s="13"/>
      <c r="C43" s="13" t="s">
        <v>34</v>
      </c>
      <c r="D43" s="20">
        <v>2</v>
      </c>
      <c r="E43" s="20" t="s">
        <v>28</v>
      </c>
      <c r="F43" s="17">
        <v>19800</v>
      </c>
      <c r="G43" s="17">
        <f>F43/(1/(0.028*0.09*D43))</f>
        <v>99.792</v>
      </c>
      <c r="H43" s="18">
        <f>1/(0.028*0.09*D43)</f>
        <v>198.4126984126984</v>
      </c>
      <c r="I43" s="17">
        <v>554</v>
      </c>
      <c r="J43" s="17">
        <f>I43/(1/(0.09*D43))</f>
        <v>99.72</v>
      </c>
      <c r="K43" s="18">
        <f>1/(0.09*D43)</f>
        <v>5.555555555555555</v>
      </c>
    </row>
    <row r="44" spans="1:11" s="10" customFormat="1" ht="15" customHeight="1" hidden="1">
      <c r="A44" s="27"/>
      <c r="B44" s="13"/>
      <c r="C44" s="13"/>
      <c r="D44" s="20">
        <v>3</v>
      </c>
      <c r="E44" s="20" t="s">
        <v>28</v>
      </c>
      <c r="F44" s="17">
        <v>19800</v>
      </c>
      <c r="G44" s="17">
        <f>F44/(1/(0.028*0.09*D44))</f>
        <v>149.68800000000002</v>
      </c>
      <c r="H44" s="18">
        <f>1/(0.028*0.09*D44)</f>
        <v>132.27513227513225</v>
      </c>
      <c r="I44" s="17">
        <f>K44*G44</f>
        <v>554.4</v>
      </c>
      <c r="J44" s="17">
        <f>I44/(1/(0.09*D44))</f>
        <v>149.68800000000002</v>
      </c>
      <c r="K44" s="18">
        <f>1/(0.09*D44)</f>
        <v>3.7037037037037033</v>
      </c>
    </row>
    <row r="45" spans="1:11" s="10" customFormat="1" ht="24.75" customHeight="1">
      <c r="A45" s="27"/>
      <c r="B45" s="13"/>
      <c r="C45" s="13" t="s">
        <v>30</v>
      </c>
      <c r="D45" s="20">
        <v>1</v>
      </c>
      <c r="E45" s="20" t="s">
        <v>29</v>
      </c>
      <c r="F45" s="17">
        <v>21500</v>
      </c>
      <c r="G45" s="17">
        <f>F45/(1/(0.028*0.09*D45))</f>
        <v>54.18</v>
      </c>
      <c r="H45" s="18">
        <f>1/(0.028*0.09*D45)</f>
        <v>396.8253968253968</v>
      </c>
      <c r="I45" s="17">
        <f>K45*G45</f>
        <v>602</v>
      </c>
      <c r="J45" s="17">
        <f>I45/(1/(0.09*D45))</f>
        <v>54.18</v>
      </c>
      <c r="K45" s="18">
        <f>1/(0.09*D45)</f>
        <v>11.11111111111111</v>
      </c>
    </row>
    <row r="46" spans="1:11" s="10" customFormat="1" ht="15" customHeight="1" hidden="1">
      <c r="A46" s="27"/>
      <c r="B46" s="13"/>
      <c r="C46" s="13"/>
      <c r="D46" s="20">
        <v>2</v>
      </c>
      <c r="E46" s="20" t="s">
        <v>29</v>
      </c>
      <c r="F46" s="17">
        <v>21500</v>
      </c>
      <c r="G46" s="17">
        <f>F46/(1/(0.028*0.09*D46))</f>
        <v>108.36</v>
      </c>
      <c r="H46" s="18">
        <f>1/(0.028*0.09*D46)</f>
        <v>198.4126984126984</v>
      </c>
      <c r="I46" s="17">
        <f>K46*G46</f>
        <v>602</v>
      </c>
      <c r="J46" s="17">
        <f>I46/(1/(0.09*D46))</f>
        <v>108.36</v>
      </c>
      <c r="K46" s="18">
        <f>1/(0.09*D46)</f>
        <v>5.555555555555555</v>
      </c>
    </row>
    <row r="47" spans="1:11" s="10" customFormat="1" ht="15" customHeight="1" hidden="1">
      <c r="A47" s="27"/>
      <c r="B47" s="13"/>
      <c r="C47" s="13"/>
      <c r="D47" s="20">
        <v>3</v>
      </c>
      <c r="E47" s="20" t="s">
        <v>29</v>
      </c>
      <c r="F47" s="17">
        <v>21500</v>
      </c>
      <c r="G47" s="17">
        <f>F47/(1/(0.028*0.09*D47))</f>
        <v>162.54000000000002</v>
      </c>
      <c r="H47" s="18">
        <f>1/(0.028*0.09*D47)</f>
        <v>132.27513227513225</v>
      </c>
      <c r="I47" s="17">
        <f>K47*G47</f>
        <v>602</v>
      </c>
      <c r="J47" s="17">
        <f>I47/(1/(0.09*D47))</f>
        <v>162.54000000000002</v>
      </c>
      <c r="K47" s="18">
        <f>1/(0.09*D47)</f>
        <v>3.7037037037037033</v>
      </c>
    </row>
    <row r="48" spans="1:11" s="10" customFormat="1" ht="24.75" customHeight="1">
      <c r="A48" s="27" t="s">
        <v>35</v>
      </c>
      <c r="B48" s="13" t="s">
        <v>36</v>
      </c>
      <c r="C48" s="11" t="s">
        <v>18</v>
      </c>
      <c r="D48" s="11">
        <v>1.5</v>
      </c>
      <c r="E48" s="11" t="s">
        <v>19</v>
      </c>
      <c r="F48" s="14">
        <v>7000</v>
      </c>
      <c r="G48" s="15">
        <f>F48/(1/(0.028*0.09*D48))</f>
        <v>26.460000000000004</v>
      </c>
      <c r="H48" s="16">
        <f>1/(0.028*0.09*D48)</f>
        <v>264.5502645502645</v>
      </c>
      <c r="I48" s="15">
        <v>196</v>
      </c>
      <c r="J48" s="15">
        <f>I48/(1/(0.09*D48))</f>
        <v>26.460000000000004</v>
      </c>
      <c r="K48" s="18">
        <f>1/(0.09*D48)</f>
        <v>7.4074074074074066</v>
      </c>
    </row>
    <row r="49" spans="1:11" s="10" customFormat="1" ht="15" customHeight="1" hidden="1">
      <c r="A49" s="27"/>
      <c r="B49" s="13"/>
      <c r="C49" s="28"/>
      <c r="D49" s="29">
        <v>0.6</v>
      </c>
      <c r="E49" s="29" t="s">
        <v>21</v>
      </c>
      <c r="F49" s="30">
        <v>6000</v>
      </c>
      <c r="G49" s="30">
        <f>F49/(1/(0.028*0.09*D49))</f>
        <v>9.072000000000001</v>
      </c>
      <c r="H49" s="31">
        <f>1/(0.028*0.09*D49)</f>
        <v>661.3756613756614</v>
      </c>
      <c r="I49" s="30">
        <f>K49*G49</f>
        <v>168.00000000000003</v>
      </c>
      <c r="J49" s="30">
        <f>I49/(1/(0.09*D49))</f>
        <v>9.072000000000001</v>
      </c>
      <c r="K49" s="18">
        <f>1/(0.09*D49)</f>
        <v>18.51851851851852</v>
      </c>
    </row>
    <row r="50" spans="1:11" s="10" customFormat="1" ht="15" customHeight="1" hidden="1">
      <c r="A50" s="27"/>
      <c r="B50" s="13"/>
      <c r="C50" s="28"/>
      <c r="D50" s="29">
        <v>0.8</v>
      </c>
      <c r="E50" s="29" t="s">
        <v>21</v>
      </c>
      <c r="F50" s="30">
        <v>6000</v>
      </c>
      <c r="G50" s="30">
        <f>F50/(1/(0.028*0.09*D50))</f>
        <v>12.096</v>
      </c>
      <c r="H50" s="31">
        <f>1/(0.028*0.09*D50)</f>
        <v>496.031746031746</v>
      </c>
      <c r="I50" s="30">
        <f>K50*G50</f>
        <v>168</v>
      </c>
      <c r="J50" s="30">
        <f>I50/(1/(0.09*D50))</f>
        <v>12.096</v>
      </c>
      <c r="K50" s="18">
        <f>1/(0.09*D50)</f>
        <v>13.88888888888889</v>
      </c>
    </row>
    <row r="51" spans="1:11" s="10" customFormat="1" ht="24" customHeight="1">
      <c r="A51" s="27"/>
      <c r="B51" s="13"/>
      <c r="C51" s="13" t="s">
        <v>37</v>
      </c>
      <c r="D51" s="29">
        <v>1</v>
      </c>
      <c r="E51" s="29" t="s">
        <v>21</v>
      </c>
      <c r="F51" s="30">
        <v>10600</v>
      </c>
      <c r="G51" s="30">
        <f>F51/(1/(0.028*0.09*D51))</f>
        <v>26.712</v>
      </c>
      <c r="H51" s="31">
        <f>1/(0.028*0.09*D51)</f>
        <v>396.8253968253968</v>
      </c>
      <c r="I51" s="30">
        <v>300</v>
      </c>
      <c r="J51" s="30">
        <f>I51/(1/(0.09*D51))</f>
        <v>27</v>
      </c>
      <c r="K51" s="18">
        <f>1/(0.09*D51)</f>
        <v>11.11111111111111</v>
      </c>
    </row>
    <row r="52" spans="1:11" s="10" customFormat="1" ht="15" customHeight="1" hidden="1">
      <c r="A52" s="27"/>
      <c r="B52" s="13"/>
      <c r="C52" s="13"/>
      <c r="D52" s="29">
        <v>1.2</v>
      </c>
      <c r="E52" s="29" t="s">
        <v>21</v>
      </c>
      <c r="F52" s="30">
        <v>6800</v>
      </c>
      <c r="G52" s="30">
        <f>F52/(1/(0.028*0.09*D52))</f>
        <v>20.563200000000002</v>
      </c>
      <c r="H52" s="31">
        <f>1/(0.028*0.09*D52)</f>
        <v>330.6878306878307</v>
      </c>
      <c r="I52" s="30">
        <f>K52*G52</f>
        <v>190.40000000000003</v>
      </c>
      <c r="J52" s="30">
        <f>I52/(1/(0.09*D52))</f>
        <v>20.563200000000002</v>
      </c>
      <c r="K52" s="18">
        <f>1/(0.09*D52)</f>
        <v>9.25925925925926</v>
      </c>
    </row>
    <row r="53" spans="1:11" s="10" customFormat="1" ht="15" customHeight="1" hidden="1">
      <c r="A53" s="27"/>
      <c r="B53" s="13"/>
      <c r="C53" s="13"/>
      <c r="D53" s="29">
        <v>1.5</v>
      </c>
      <c r="E53" s="29" t="s">
        <v>21</v>
      </c>
      <c r="F53" s="30">
        <v>6800</v>
      </c>
      <c r="G53" s="30">
        <f>F53/(1/(0.028*0.09*D53))</f>
        <v>25.704000000000004</v>
      </c>
      <c r="H53" s="31">
        <f>1/(0.028*0.09*D53)</f>
        <v>264.5502645502645</v>
      </c>
      <c r="I53" s="30">
        <f>K53*G53</f>
        <v>190.4</v>
      </c>
      <c r="J53" s="30">
        <f>I53/(1/(0.09*D53))</f>
        <v>25.704000000000004</v>
      </c>
      <c r="K53" s="18">
        <f>1/(0.09*D53)</f>
        <v>7.4074074074074066</v>
      </c>
    </row>
    <row r="54" spans="1:11" s="10" customFormat="1" ht="15" customHeight="1" hidden="1">
      <c r="A54" s="27"/>
      <c r="B54" s="13"/>
      <c r="C54" s="13"/>
      <c r="D54" s="29">
        <v>2</v>
      </c>
      <c r="E54" s="29" t="s">
        <v>21</v>
      </c>
      <c r="F54" s="30">
        <v>6800</v>
      </c>
      <c r="G54" s="30">
        <f>F54/(1/(0.028*0.09*D54))</f>
        <v>34.272</v>
      </c>
      <c r="H54" s="31">
        <f>1/(0.028*0.09*D54)</f>
        <v>198.4126984126984</v>
      </c>
      <c r="I54" s="30">
        <f>K54*G54</f>
        <v>190.39999999999998</v>
      </c>
      <c r="J54" s="30">
        <f>I54/(1/(0.09*D54))</f>
        <v>34.272</v>
      </c>
      <c r="K54" s="18">
        <f>1/(0.09*D54)</f>
        <v>5.555555555555555</v>
      </c>
    </row>
    <row r="55" spans="1:11" s="10" customFormat="1" ht="15" customHeight="1" hidden="1">
      <c r="A55" s="27"/>
      <c r="B55" s="13"/>
      <c r="C55" s="13"/>
      <c r="D55" s="29">
        <v>2.2</v>
      </c>
      <c r="E55" s="29" t="s">
        <v>21</v>
      </c>
      <c r="F55" s="30">
        <v>6800</v>
      </c>
      <c r="G55" s="30">
        <f>F55/(1/(0.028*0.09*D55))</f>
        <v>37.6992</v>
      </c>
      <c r="H55" s="31">
        <f>1/(0.028*0.09*D55)</f>
        <v>180.37518037518038</v>
      </c>
      <c r="I55" s="30">
        <f>K55*G55</f>
        <v>190.39999999999998</v>
      </c>
      <c r="J55" s="30">
        <f>I55/(1/(0.09*D55))</f>
        <v>37.6992</v>
      </c>
      <c r="K55" s="18">
        <f>1/(0.09*D55)</f>
        <v>5.05050505050505</v>
      </c>
    </row>
    <row r="56" spans="1:11" s="10" customFormat="1" ht="15" customHeight="1" hidden="1">
      <c r="A56" s="27"/>
      <c r="B56" s="13"/>
      <c r="C56" s="13"/>
      <c r="D56" s="29">
        <v>2.5</v>
      </c>
      <c r="E56" s="29" t="s">
        <v>21</v>
      </c>
      <c r="F56" s="30">
        <v>6800</v>
      </c>
      <c r="G56" s="30">
        <f>F56/(1/(0.028*0.09*D56))</f>
        <v>42.839999999999996</v>
      </c>
      <c r="H56" s="31">
        <f>1/(0.028*0.09*D56)</f>
        <v>158.73015873015873</v>
      </c>
      <c r="I56" s="30">
        <f>K56*G56</f>
        <v>190.4</v>
      </c>
      <c r="J56" s="30">
        <f>I56/(1/(0.09*D56))</f>
        <v>42.839999999999996</v>
      </c>
      <c r="K56" s="18">
        <f>1/(0.09*D56)</f>
        <v>4.444444444444445</v>
      </c>
    </row>
    <row r="57" spans="1:11" s="10" customFormat="1" ht="15" customHeight="1" hidden="1">
      <c r="A57" s="27"/>
      <c r="B57" s="13"/>
      <c r="C57" s="13"/>
      <c r="D57" s="29">
        <v>2.8</v>
      </c>
      <c r="E57" s="29" t="s">
        <v>21</v>
      </c>
      <c r="F57" s="30">
        <v>6800</v>
      </c>
      <c r="G57" s="30">
        <f>F57/(1/(0.028*0.09*D57))</f>
        <v>47.980799999999995</v>
      </c>
      <c r="H57" s="31">
        <f>1/(0.028*0.09*D57)</f>
        <v>141.7233560090703</v>
      </c>
      <c r="I57" s="30">
        <f>K57*G57</f>
        <v>190.39999999999998</v>
      </c>
      <c r="J57" s="30">
        <f>I57/(1/(0.09*D57))</f>
        <v>47.980799999999995</v>
      </c>
      <c r="K57" s="18">
        <f>1/(0.09*D57)</f>
        <v>3.9682539682539684</v>
      </c>
    </row>
    <row r="58" spans="1:11" s="10" customFormat="1" ht="15" customHeight="1" hidden="1">
      <c r="A58" s="27"/>
      <c r="B58" s="13"/>
      <c r="C58" s="13"/>
      <c r="D58" s="29">
        <v>3</v>
      </c>
      <c r="E58" s="29" t="s">
        <v>21</v>
      </c>
      <c r="F58" s="30">
        <v>6800</v>
      </c>
      <c r="G58" s="30">
        <f>F58/(1/(0.028*0.09*D58))</f>
        <v>51.40800000000001</v>
      </c>
      <c r="H58" s="31">
        <f>1/(0.028*0.09*D58)</f>
        <v>132.27513227513225</v>
      </c>
      <c r="I58" s="30">
        <f>K58*G58</f>
        <v>190.4</v>
      </c>
      <c r="J58" s="30">
        <f>I58/(1/(0.09*D58))</f>
        <v>51.40800000000001</v>
      </c>
      <c r="K58" s="18">
        <f>1/(0.09*D58)</f>
        <v>3.7037037037037033</v>
      </c>
    </row>
    <row r="59" spans="1:11" s="10" customFormat="1" ht="24.75" customHeight="1">
      <c r="A59" s="27"/>
      <c r="B59" s="13"/>
      <c r="C59" s="13" t="s">
        <v>38</v>
      </c>
      <c r="D59" s="29">
        <v>0.5</v>
      </c>
      <c r="E59" s="29" t="s">
        <v>24</v>
      </c>
      <c r="F59" s="30">
        <v>11400</v>
      </c>
      <c r="G59" s="30">
        <f>F59/(1/(0.028*0.09*D59))</f>
        <v>14.364</v>
      </c>
      <c r="H59" s="31">
        <f>1/(0.028*0.09*D59)</f>
        <v>793.6507936507936</v>
      </c>
      <c r="I59" s="30">
        <v>315</v>
      </c>
      <c r="J59" s="30">
        <f>I59/(1/(0.09*D59))</f>
        <v>14.175</v>
      </c>
      <c r="K59" s="18">
        <f>1/(0.09*D59)</f>
        <v>22.22222222222222</v>
      </c>
    </row>
    <row r="60" spans="1:11" s="10" customFormat="1" ht="15" customHeight="1" hidden="1">
      <c r="A60" s="27"/>
      <c r="B60" s="13"/>
      <c r="C60" s="13"/>
      <c r="D60" s="29">
        <v>0.6</v>
      </c>
      <c r="E60" s="29" t="s">
        <v>27</v>
      </c>
      <c r="F60" s="30">
        <v>14300</v>
      </c>
      <c r="G60" s="30">
        <f>F60/(1/(0.028*0.09*D60))</f>
        <v>21.6216</v>
      </c>
      <c r="H60" s="31">
        <f>1/(0.028*0.09*D60)</f>
        <v>661.3756613756614</v>
      </c>
      <c r="I60" s="30">
        <f>K60*G60</f>
        <v>400.40000000000003</v>
      </c>
      <c r="J60" s="30">
        <f>I60/(1/(0.09*D60))</f>
        <v>21.6216</v>
      </c>
      <c r="K60" s="18">
        <f>1/(0.09*D60)</f>
        <v>18.51851851851852</v>
      </c>
    </row>
    <row r="61" spans="1:11" s="10" customFormat="1" ht="15" customHeight="1" hidden="1">
      <c r="A61" s="27"/>
      <c r="B61" s="13"/>
      <c r="C61" s="13"/>
      <c r="D61" s="29">
        <v>0.8</v>
      </c>
      <c r="E61" s="29" t="s">
        <v>27</v>
      </c>
      <c r="F61" s="30">
        <v>14300</v>
      </c>
      <c r="G61" s="30">
        <f>F61/(1/(0.028*0.09*D61))</f>
        <v>28.8288</v>
      </c>
      <c r="H61" s="31">
        <f>1/(0.028*0.09*D61)</f>
        <v>496.031746031746</v>
      </c>
      <c r="I61" s="30">
        <f>K61*G61</f>
        <v>400.40000000000003</v>
      </c>
      <c r="J61" s="30">
        <f>I61/(1/(0.09*D61))</f>
        <v>28.8288</v>
      </c>
      <c r="K61" s="18">
        <f>1/(0.09*D61)</f>
        <v>13.88888888888889</v>
      </c>
    </row>
    <row r="62" spans="1:11" s="10" customFormat="1" ht="15" customHeight="1" hidden="1">
      <c r="A62" s="27"/>
      <c r="B62" s="13"/>
      <c r="C62" s="13"/>
      <c r="D62" s="29">
        <v>1</v>
      </c>
      <c r="E62" s="29" t="s">
        <v>27</v>
      </c>
      <c r="F62" s="30">
        <v>14300</v>
      </c>
      <c r="G62" s="30">
        <f>F62/(1/(0.028*0.09*D62))</f>
        <v>36.036</v>
      </c>
      <c r="H62" s="31">
        <f>1/(0.028*0.09*D62)</f>
        <v>396.8253968253968</v>
      </c>
      <c r="I62" s="30">
        <f>K62*G62</f>
        <v>400.4</v>
      </c>
      <c r="J62" s="30">
        <f>I62/(1/(0.09*D62))</f>
        <v>36.036</v>
      </c>
      <c r="K62" s="18">
        <f>1/(0.09*D62)</f>
        <v>11.11111111111111</v>
      </c>
    </row>
    <row r="63" spans="1:11" s="10" customFormat="1" ht="15" customHeight="1" hidden="1">
      <c r="A63" s="27"/>
      <c r="B63" s="13"/>
      <c r="C63" s="13"/>
      <c r="D63" s="29">
        <v>1.2</v>
      </c>
      <c r="E63" s="29" t="s">
        <v>27</v>
      </c>
      <c r="F63" s="30">
        <v>14300</v>
      </c>
      <c r="G63" s="30">
        <f>F63/(1/(0.028*0.09*D63))</f>
        <v>43.2432</v>
      </c>
      <c r="H63" s="31">
        <f>1/(0.028*0.09*D63)</f>
        <v>330.6878306878307</v>
      </c>
      <c r="I63" s="30">
        <f>K63*G63</f>
        <v>400.40000000000003</v>
      </c>
      <c r="J63" s="30">
        <f>I63/(1/(0.09*D63))</f>
        <v>43.2432</v>
      </c>
      <c r="K63" s="18">
        <f>1/(0.09*D63)</f>
        <v>9.25925925925926</v>
      </c>
    </row>
    <row r="64" spans="1:11" s="10" customFormat="1" ht="15" customHeight="1" hidden="1">
      <c r="A64" s="27"/>
      <c r="B64" s="13"/>
      <c r="C64" s="13"/>
      <c r="D64" s="29">
        <v>1.5</v>
      </c>
      <c r="E64" s="29" t="s">
        <v>27</v>
      </c>
      <c r="F64" s="30">
        <v>14300</v>
      </c>
      <c r="G64" s="30">
        <f>F64/(1/(0.028*0.09*D64))</f>
        <v>54.05400000000001</v>
      </c>
      <c r="H64" s="31">
        <f>1/(0.028*0.09*D64)</f>
        <v>264.5502645502645</v>
      </c>
      <c r="I64" s="30">
        <f>K64*G64</f>
        <v>400.40000000000003</v>
      </c>
      <c r="J64" s="30">
        <f>I64/(1/(0.09*D64))</f>
        <v>54.05400000000001</v>
      </c>
      <c r="K64" s="18">
        <f>1/(0.09*D64)</f>
        <v>7.4074074074074066</v>
      </c>
    </row>
    <row r="65" spans="1:11" s="10" customFormat="1" ht="24" customHeight="1">
      <c r="A65" s="27"/>
      <c r="B65" s="13"/>
      <c r="C65" s="13" t="s">
        <v>33</v>
      </c>
      <c r="D65" s="29">
        <v>2</v>
      </c>
      <c r="E65" s="29" t="s">
        <v>27</v>
      </c>
      <c r="F65" s="30">
        <v>15400</v>
      </c>
      <c r="G65" s="30">
        <f>F65/(1/(0.028*0.09*D65))</f>
        <v>77.616</v>
      </c>
      <c r="H65" s="31">
        <f>1/(0.028*0.09*D65)</f>
        <v>198.4126984126984</v>
      </c>
      <c r="I65" s="30">
        <f>K65*G65</f>
        <v>431.2</v>
      </c>
      <c r="J65" s="30">
        <f>I65/(1/(0.09*D65))</f>
        <v>77.616</v>
      </c>
      <c r="K65" s="18">
        <f>1/(0.09*D65)</f>
        <v>5.555555555555555</v>
      </c>
    </row>
    <row r="66" spans="1:11" s="10" customFormat="1" ht="15" customHeight="1" hidden="1">
      <c r="A66" s="27"/>
      <c r="B66" s="13"/>
      <c r="C66" s="13"/>
      <c r="D66" s="29">
        <v>2.2</v>
      </c>
      <c r="E66" s="29" t="s">
        <v>27</v>
      </c>
      <c r="F66" s="30">
        <v>15400</v>
      </c>
      <c r="G66" s="30">
        <f>F66/(1/(0.028*0.09*D66))</f>
        <v>85.3776</v>
      </c>
      <c r="H66" s="31">
        <f>1/(0.028*0.09*D66)</f>
        <v>180.37518037518038</v>
      </c>
      <c r="I66" s="30">
        <f>K66*G66</f>
        <v>431.2</v>
      </c>
      <c r="J66" s="30">
        <f>I66/(1/(0.09*D66))</f>
        <v>85.3776</v>
      </c>
      <c r="K66" s="18">
        <f>1/(0.09*D66)</f>
        <v>5.05050505050505</v>
      </c>
    </row>
    <row r="67" spans="1:11" s="10" customFormat="1" ht="15" customHeight="1" hidden="1">
      <c r="A67" s="27"/>
      <c r="B67" s="13"/>
      <c r="C67" s="13"/>
      <c r="D67" s="29">
        <v>2.5</v>
      </c>
      <c r="E67" s="29" t="s">
        <v>27</v>
      </c>
      <c r="F67" s="30">
        <v>15400</v>
      </c>
      <c r="G67" s="30">
        <f>F67/(1/(0.028*0.09*D67))</f>
        <v>97.02</v>
      </c>
      <c r="H67" s="31">
        <f>1/(0.028*0.09*D67)</f>
        <v>158.73015873015873</v>
      </c>
      <c r="I67" s="30">
        <f>K67*G67</f>
        <v>431.2</v>
      </c>
      <c r="J67" s="30">
        <f>I67/(1/(0.09*D67))</f>
        <v>97.02</v>
      </c>
      <c r="K67" s="18">
        <f>1/(0.09*D67)</f>
        <v>4.444444444444445</v>
      </c>
    </row>
    <row r="68" spans="1:11" s="10" customFormat="1" ht="15" customHeight="1" hidden="1">
      <c r="A68" s="27"/>
      <c r="B68" s="13"/>
      <c r="C68" s="13"/>
      <c r="D68" s="29">
        <v>2.8</v>
      </c>
      <c r="E68" s="29" t="s">
        <v>27</v>
      </c>
      <c r="F68" s="30">
        <v>15400</v>
      </c>
      <c r="G68" s="30">
        <f>F68/(1/(0.028*0.09*D68))</f>
        <v>108.66239999999999</v>
      </c>
      <c r="H68" s="31">
        <f>1/(0.028*0.09*D68)</f>
        <v>141.7233560090703</v>
      </c>
      <c r="I68" s="30">
        <f>K68*G68</f>
        <v>431.2</v>
      </c>
      <c r="J68" s="30">
        <f>I68/(1/(0.09*D68))</f>
        <v>108.66239999999999</v>
      </c>
      <c r="K68" s="18">
        <f>1/(0.09*D68)</f>
        <v>3.9682539682539684</v>
      </c>
    </row>
    <row r="69" spans="1:11" s="10" customFormat="1" ht="15" customHeight="1" hidden="1">
      <c r="A69" s="27"/>
      <c r="B69" s="13"/>
      <c r="C69" s="13"/>
      <c r="D69" s="29">
        <v>3</v>
      </c>
      <c r="E69" s="29" t="s">
        <v>27</v>
      </c>
      <c r="F69" s="30">
        <v>15400</v>
      </c>
      <c r="G69" s="30">
        <f>F69/(1/(0.028*0.09*D69))</f>
        <v>116.42400000000002</v>
      </c>
      <c r="H69" s="31">
        <f>1/(0.028*0.09*D69)</f>
        <v>132.27513227513225</v>
      </c>
      <c r="I69" s="30">
        <f>K69*G69</f>
        <v>431.20000000000005</v>
      </c>
      <c r="J69" s="30">
        <f>I69/(1/(0.09*D69))</f>
        <v>116.42400000000002</v>
      </c>
      <c r="K69" s="18">
        <f>1/(0.09*D69)</f>
        <v>3.7037037037037033</v>
      </c>
    </row>
    <row r="70" spans="1:11" s="10" customFormat="1" ht="23.25" customHeight="1">
      <c r="A70" s="27"/>
      <c r="B70" s="13"/>
      <c r="C70" s="13" t="s">
        <v>39</v>
      </c>
      <c r="D70" s="29">
        <v>0.5</v>
      </c>
      <c r="E70" s="29" t="s">
        <v>28</v>
      </c>
      <c r="F70" s="30">
        <v>19800</v>
      </c>
      <c r="G70" s="30">
        <f>F70/(1/(0.028*0.09*D70))</f>
        <v>24.948</v>
      </c>
      <c r="H70" s="31">
        <f>1/(0.028*0.09*D70)</f>
        <v>793.6507936507936</v>
      </c>
      <c r="I70" s="30">
        <f>K70*G70</f>
        <v>554.4</v>
      </c>
      <c r="J70" s="30">
        <f>I70/(1/(0.09*D70))</f>
        <v>24.948</v>
      </c>
      <c r="K70" s="18">
        <f>1/(0.09*D70)</f>
        <v>22.22222222222222</v>
      </c>
    </row>
    <row r="71" spans="1:11" s="10" customFormat="1" ht="15" customHeight="1" hidden="1">
      <c r="A71" s="27"/>
      <c r="B71" s="13"/>
      <c r="C71" s="13"/>
      <c r="D71" s="29">
        <v>0.6</v>
      </c>
      <c r="E71" s="29" t="s">
        <v>28</v>
      </c>
      <c r="F71" s="30">
        <v>19800</v>
      </c>
      <c r="G71" s="30">
        <f>F71/(1/(0.028*0.09*D71))</f>
        <v>29.9376</v>
      </c>
      <c r="H71" s="31">
        <f>1/(0.028*0.09*D71)</f>
        <v>661.3756613756614</v>
      </c>
      <c r="I71" s="30">
        <f>K71*G71</f>
        <v>554.4</v>
      </c>
      <c r="J71" s="30">
        <f>I71/(1/(0.09*D71))</f>
        <v>29.937599999999996</v>
      </c>
      <c r="K71" s="18">
        <f>1/(0.09*D71)</f>
        <v>18.51851851851852</v>
      </c>
    </row>
    <row r="72" spans="1:11" s="10" customFormat="1" ht="15" customHeight="1" hidden="1">
      <c r="A72" s="27"/>
      <c r="B72" s="13"/>
      <c r="C72" s="13"/>
      <c r="D72" s="29">
        <v>0.8</v>
      </c>
      <c r="E72" s="29" t="s">
        <v>28</v>
      </c>
      <c r="F72" s="30">
        <v>19800</v>
      </c>
      <c r="G72" s="30">
        <f>F72/(1/(0.028*0.09*D72))</f>
        <v>39.9168</v>
      </c>
      <c r="H72" s="31">
        <f>1/(0.028*0.09*D72)</f>
        <v>496.031746031746</v>
      </c>
      <c r="I72" s="30">
        <f>K72*G72</f>
        <v>554.4000000000001</v>
      </c>
      <c r="J72" s="30">
        <f>I72/(1/(0.09*D72))</f>
        <v>39.9168</v>
      </c>
      <c r="K72" s="18">
        <f>1/(0.09*D72)</f>
        <v>13.88888888888889</v>
      </c>
    </row>
    <row r="73" spans="1:11" s="10" customFormat="1" ht="15" customHeight="1" hidden="1">
      <c r="A73" s="27"/>
      <c r="B73" s="13"/>
      <c r="C73" s="13"/>
      <c r="D73" s="29">
        <v>1</v>
      </c>
      <c r="E73" s="29" t="s">
        <v>28</v>
      </c>
      <c r="F73" s="30">
        <v>19800</v>
      </c>
      <c r="G73" s="30">
        <f>F73/(1/(0.028*0.09*D73))</f>
        <v>49.896</v>
      </c>
      <c r="H73" s="31">
        <f>1/(0.028*0.09*D73)</f>
        <v>396.8253968253968</v>
      </c>
      <c r="I73" s="30">
        <f>K73*G73</f>
        <v>554.4</v>
      </c>
      <c r="J73" s="30">
        <f>I73/(1/(0.09*D73))</f>
        <v>49.896</v>
      </c>
      <c r="K73" s="18">
        <f>1/(0.09*D73)</f>
        <v>11.11111111111111</v>
      </c>
    </row>
    <row r="74" spans="1:11" s="10" customFormat="1" ht="15" customHeight="1" hidden="1">
      <c r="A74" s="27"/>
      <c r="B74" s="13"/>
      <c r="C74" s="13"/>
      <c r="D74" s="29">
        <v>1.2</v>
      </c>
      <c r="E74" s="29" t="s">
        <v>28</v>
      </c>
      <c r="F74" s="30">
        <v>19800</v>
      </c>
      <c r="G74" s="30">
        <f>F74/(1/(0.028*0.09*D74))</f>
        <v>59.8752</v>
      </c>
      <c r="H74" s="31">
        <f>1/(0.028*0.09*D74)</f>
        <v>330.6878306878307</v>
      </c>
      <c r="I74" s="30">
        <f>K74*G74</f>
        <v>554.4</v>
      </c>
      <c r="J74" s="30">
        <f>I74/(1/(0.09*D74))</f>
        <v>59.87519999999999</v>
      </c>
      <c r="K74" s="18">
        <f>1/(0.09*D74)</f>
        <v>9.25925925925926</v>
      </c>
    </row>
    <row r="75" spans="1:11" s="10" customFormat="1" ht="15" customHeight="1" hidden="1">
      <c r="A75" s="27"/>
      <c r="B75" s="13"/>
      <c r="C75" s="13"/>
      <c r="D75" s="29">
        <v>1.5</v>
      </c>
      <c r="E75" s="29" t="s">
        <v>28</v>
      </c>
      <c r="F75" s="30">
        <v>19800</v>
      </c>
      <c r="G75" s="30">
        <f>F75/(1/(0.028*0.09*D75))</f>
        <v>74.84400000000001</v>
      </c>
      <c r="H75" s="31">
        <f>1/(0.028*0.09*D75)</f>
        <v>264.5502645502645</v>
      </c>
      <c r="I75" s="30">
        <f>K75*G75</f>
        <v>554.4</v>
      </c>
      <c r="J75" s="30">
        <f>I75/(1/(0.09*D75))</f>
        <v>74.84400000000001</v>
      </c>
      <c r="K75" s="18">
        <f>1/(0.09*D75)</f>
        <v>7.4074074074074066</v>
      </c>
    </row>
    <row r="76" spans="1:11" s="10" customFormat="1" ht="15" customHeight="1" hidden="1">
      <c r="A76" s="27"/>
      <c r="B76" s="13"/>
      <c r="C76" s="28"/>
      <c r="D76" s="29">
        <v>2.2</v>
      </c>
      <c r="E76" s="29" t="s">
        <v>28</v>
      </c>
      <c r="F76" s="30">
        <v>28600</v>
      </c>
      <c r="G76" s="30">
        <f>F76/(1/(0.028*0.09*D76))</f>
        <v>158.5584</v>
      </c>
      <c r="H76" s="31">
        <f>1/(0.028*0.09*D76)</f>
        <v>180.37518037518038</v>
      </c>
      <c r="I76" s="30">
        <f>K76*G76</f>
        <v>800.8</v>
      </c>
      <c r="J76" s="30">
        <f>I76/(1/(0.09*D76))</f>
        <v>158.5584</v>
      </c>
      <c r="K76" s="18">
        <f>1/(0.09*D76)</f>
        <v>5.05050505050505</v>
      </c>
    </row>
    <row r="77" spans="1:11" s="10" customFormat="1" ht="15" customHeight="1" hidden="1">
      <c r="A77" s="27"/>
      <c r="B77" s="13"/>
      <c r="C77" s="13"/>
      <c r="D77" s="29">
        <v>2.5</v>
      </c>
      <c r="E77" s="29" t="s">
        <v>28</v>
      </c>
      <c r="F77" s="30">
        <v>28600</v>
      </c>
      <c r="G77" s="30">
        <f>F77/(1/(0.028*0.09*D77))</f>
        <v>180.18</v>
      </c>
      <c r="H77" s="31">
        <f>1/(0.028*0.09*D77)</f>
        <v>158.73015873015873</v>
      </c>
      <c r="I77" s="30">
        <f>K77*G77</f>
        <v>800.8000000000001</v>
      </c>
      <c r="J77" s="30">
        <f>I77/(1/(0.09*D77))</f>
        <v>180.18</v>
      </c>
      <c r="K77" s="18">
        <f>1/(0.09*D77)</f>
        <v>4.444444444444445</v>
      </c>
    </row>
    <row r="78" spans="1:11" s="10" customFormat="1" ht="15" customHeight="1" hidden="1">
      <c r="A78" s="27"/>
      <c r="B78" s="13"/>
      <c r="C78" s="13"/>
      <c r="D78" s="29">
        <v>2.8</v>
      </c>
      <c r="E78" s="29" t="s">
        <v>28</v>
      </c>
      <c r="F78" s="30">
        <v>28600</v>
      </c>
      <c r="G78" s="30">
        <f>F78/(1/(0.028*0.09*D78))</f>
        <v>201.80159999999998</v>
      </c>
      <c r="H78" s="31">
        <f>1/(0.028*0.09*D78)</f>
        <v>141.7233560090703</v>
      </c>
      <c r="I78" s="30">
        <f>K78*G78</f>
        <v>800.8</v>
      </c>
      <c r="J78" s="30">
        <f>I78/(1/(0.09*D78))</f>
        <v>201.80159999999998</v>
      </c>
      <c r="K78" s="18">
        <f>1/(0.09*D78)</f>
        <v>3.9682539682539684</v>
      </c>
    </row>
    <row r="79" spans="1:11" s="10" customFormat="1" ht="15" customHeight="1" hidden="1">
      <c r="A79" s="27"/>
      <c r="B79" s="13"/>
      <c r="C79" s="28"/>
      <c r="D79" s="29">
        <v>3</v>
      </c>
      <c r="E79" s="29" t="s">
        <v>28</v>
      </c>
      <c r="F79" s="30">
        <v>28600</v>
      </c>
      <c r="G79" s="30">
        <f>F79/(1/(0.028*0.09*D79))</f>
        <v>216.21600000000004</v>
      </c>
      <c r="H79" s="31">
        <f>1/(0.028*0.09*D79)</f>
        <v>132.27513227513225</v>
      </c>
      <c r="I79" s="30">
        <f>K79*G79</f>
        <v>800.8000000000001</v>
      </c>
      <c r="J79" s="30">
        <f>I79/(1/(0.09*D79))</f>
        <v>216.21600000000004</v>
      </c>
      <c r="K79" s="18">
        <f>1/(0.09*D79)</f>
        <v>3.7037037037037033</v>
      </c>
    </row>
    <row r="80" spans="1:11" s="10" customFormat="1" ht="15" customHeight="1" hidden="1">
      <c r="A80" s="27"/>
      <c r="B80" s="13"/>
      <c r="C80" s="28"/>
      <c r="D80" s="29">
        <v>0.6</v>
      </c>
      <c r="E80" s="29" t="s">
        <v>29</v>
      </c>
      <c r="F80" s="30">
        <v>21500</v>
      </c>
      <c r="G80" s="30">
        <f>F80/(1/(0.028*0.09*D80))</f>
        <v>32.508</v>
      </c>
      <c r="H80" s="31">
        <f>1/(0.028*0.09*D80)</f>
        <v>661.3756613756614</v>
      </c>
      <c r="I80" s="30">
        <f>K80*G80</f>
        <v>602.0000000000001</v>
      </c>
      <c r="J80" s="30">
        <f>I80/(1/(0.09*D80))</f>
        <v>32.508</v>
      </c>
      <c r="K80" s="18">
        <f>1/(0.09*D80)</f>
        <v>18.51851851851852</v>
      </c>
    </row>
    <row r="81" spans="1:11" s="10" customFormat="1" ht="15" customHeight="1" hidden="1">
      <c r="A81" s="27"/>
      <c r="B81" s="13"/>
      <c r="C81" s="28"/>
      <c r="D81" s="29">
        <v>0.8</v>
      </c>
      <c r="E81" s="29" t="s">
        <v>29</v>
      </c>
      <c r="F81" s="30">
        <v>21500</v>
      </c>
      <c r="G81" s="30">
        <f>F81/(1/(0.028*0.09*D81))</f>
        <v>43.344</v>
      </c>
      <c r="H81" s="31">
        <f>1/(0.028*0.09*D81)</f>
        <v>496.031746031746</v>
      </c>
      <c r="I81" s="30">
        <f>K81*G81</f>
        <v>602</v>
      </c>
      <c r="J81" s="30">
        <f>I81/(1/(0.09*D81))</f>
        <v>43.344</v>
      </c>
      <c r="K81" s="18">
        <f>1/(0.09*D81)</f>
        <v>13.88888888888889</v>
      </c>
    </row>
    <row r="82" spans="1:11" s="10" customFormat="1" ht="23.25" customHeight="1">
      <c r="A82" s="27"/>
      <c r="B82" s="13"/>
      <c r="C82" s="13" t="s">
        <v>37</v>
      </c>
      <c r="D82" s="29">
        <v>1</v>
      </c>
      <c r="E82" s="29" t="s">
        <v>29</v>
      </c>
      <c r="F82" s="30">
        <v>25700</v>
      </c>
      <c r="G82" s="30">
        <f>F82/(1/(0.028*0.09*D82))</f>
        <v>64.764</v>
      </c>
      <c r="H82" s="31">
        <f>1/(0.028*0.09*D82)</f>
        <v>396.8253968253968</v>
      </c>
      <c r="I82" s="30">
        <f>K82*G82</f>
        <v>719.5999999999999</v>
      </c>
      <c r="J82" s="30">
        <f>I82/(1/(0.09*D82))</f>
        <v>64.764</v>
      </c>
      <c r="K82" s="18">
        <f>1/(0.09*D82)</f>
        <v>11.11111111111111</v>
      </c>
    </row>
    <row r="83" spans="1:11" s="10" customFormat="1" ht="15" customHeight="1" hidden="1">
      <c r="A83" s="27"/>
      <c r="B83" s="13"/>
      <c r="C83" s="13"/>
      <c r="D83" s="29">
        <v>1.2</v>
      </c>
      <c r="E83" s="29" t="s">
        <v>29</v>
      </c>
      <c r="F83" s="30">
        <v>36960</v>
      </c>
      <c r="G83" s="30">
        <f>F83/(1/(0.028*0.088*D83))</f>
        <v>109.283328</v>
      </c>
      <c r="H83" s="31">
        <f>1/(0.028*0.088*D83)</f>
        <v>338.20346320346323</v>
      </c>
      <c r="I83" s="30">
        <f>K83*G83</f>
        <v>1034.88</v>
      </c>
      <c r="J83" s="30">
        <f>I83/(1/(0.088*D83))</f>
        <v>109.283328</v>
      </c>
      <c r="K83" s="31">
        <f>1/(0.088*D83)</f>
        <v>9.46969696969697</v>
      </c>
    </row>
    <row r="84" spans="1:11" s="10" customFormat="1" ht="15" customHeight="1" hidden="1">
      <c r="A84" s="27"/>
      <c r="B84" s="13"/>
      <c r="C84" s="13"/>
      <c r="D84" s="29">
        <v>1.5</v>
      </c>
      <c r="E84" s="29" t="s">
        <v>29</v>
      </c>
      <c r="F84" s="30">
        <v>36960</v>
      </c>
      <c r="G84" s="30">
        <f>F84/(1/(0.028*0.088*D84))</f>
        <v>136.60416</v>
      </c>
      <c r="H84" s="31">
        <f>1/(0.028*0.088*D84)</f>
        <v>270.56277056277054</v>
      </c>
      <c r="I84" s="30">
        <f>K84*G84</f>
        <v>1034.8799999999999</v>
      </c>
      <c r="J84" s="30">
        <f>I84/(1/(0.088*D84))</f>
        <v>136.60416</v>
      </c>
      <c r="K84" s="31">
        <f>1/(0.088*D84)</f>
        <v>7.575757575757575</v>
      </c>
    </row>
    <row r="85" spans="1:11" s="10" customFormat="1" ht="15" customHeight="1" hidden="1">
      <c r="A85" s="27"/>
      <c r="B85" s="13"/>
      <c r="C85" s="13"/>
      <c r="D85" s="29">
        <v>2</v>
      </c>
      <c r="E85" s="29" t="s">
        <v>29</v>
      </c>
      <c r="F85" s="30">
        <v>36960</v>
      </c>
      <c r="G85" s="30">
        <f>F85/(1/(0.028*0.088*D85))</f>
        <v>182.13888</v>
      </c>
      <c r="H85" s="31">
        <f>1/(0.028*0.088*D85)</f>
        <v>202.92207792207793</v>
      </c>
      <c r="I85" s="30">
        <f>K85*G85</f>
        <v>1034.88</v>
      </c>
      <c r="J85" s="30">
        <f>I85/(1/(0.088*D85))</f>
        <v>182.13888</v>
      </c>
      <c r="K85" s="31">
        <f>1/(0.088*D85)</f>
        <v>5.6818181818181825</v>
      </c>
    </row>
    <row r="86" spans="1:11" s="10" customFormat="1" ht="15" customHeight="1" hidden="1">
      <c r="A86" s="27"/>
      <c r="B86" s="13"/>
      <c r="C86" s="13"/>
      <c r="D86" s="29">
        <v>2.2</v>
      </c>
      <c r="E86" s="29" t="s">
        <v>29</v>
      </c>
      <c r="F86" s="30">
        <v>36960</v>
      </c>
      <c r="G86" s="30">
        <f>F86/(1/(0.028*0.088*D86))</f>
        <v>200.35276800000003</v>
      </c>
      <c r="H86" s="31">
        <f>1/(0.028*0.088*D86)</f>
        <v>184.4746162927981</v>
      </c>
      <c r="I86" s="30">
        <f>K86*G86</f>
        <v>1034.88</v>
      </c>
      <c r="J86" s="30">
        <f>I86/(1/(0.088*D86))</f>
        <v>200.352768</v>
      </c>
      <c r="K86" s="31">
        <f>1/(0.088*D86)</f>
        <v>5.1652892561983474</v>
      </c>
    </row>
    <row r="87" spans="1:11" s="10" customFormat="1" ht="15" customHeight="1" hidden="1">
      <c r="A87" s="27"/>
      <c r="B87" s="13"/>
      <c r="C87" s="13"/>
      <c r="D87" s="29">
        <v>2.5</v>
      </c>
      <c r="E87" s="29" t="s">
        <v>29</v>
      </c>
      <c r="F87" s="30">
        <v>36960</v>
      </c>
      <c r="G87" s="30">
        <f>F87/(1/(0.028*0.088*D87))</f>
        <v>227.67360000000002</v>
      </c>
      <c r="H87" s="31">
        <f>1/(0.028*0.088*D87)</f>
        <v>162.33766233766232</v>
      </c>
      <c r="I87" s="30">
        <f>K87*G87</f>
        <v>1034.88</v>
      </c>
      <c r="J87" s="30">
        <f>I87/(1/(0.088*D87))</f>
        <v>227.6736</v>
      </c>
      <c r="K87" s="31">
        <f>1/(0.088*D87)</f>
        <v>4.545454545454546</v>
      </c>
    </row>
    <row r="88" spans="1:11" s="10" customFormat="1" ht="15" customHeight="1" hidden="1">
      <c r="A88" s="27"/>
      <c r="B88" s="13"/>
      <c r="C88" s="13"/>
      <c r="D88" s="29">
        <v>2.8</v>
      </c>
      <c r="E88" s="29" t="s">
        <v>29</v>
      </c>
      <c r="F88" s="30">
        <v>36960</v>
      </c>
      <c r="G88" s="30">
        <f>F88/(1/(0.028*0.088*D88))</f>
        <v>254.99443199999996</v>
      </c>
      <c r="H88" s="31">
        <f>1/(0.028*0.088*D88)</f>
        <v>144.94434137291282</v>
      </c>
      <c r="I88" s="30">
        <f>K88*G88</f>
        <v>1034.8799999999999</v>
      </c>
      <c r="J88" s="30">
        <f>I88/(1/(0.088*D88))</f>
        <v>254.99443199999993</v>
      </c>
      <c r="K88" s="31">
        <f>1/(0.088*D88)</f>
        <v>4.058441558441559</v>
      </c>
    </row>
    <row r="89" spans="1:11" s="10" customFormat="1" ht="15" customHeight="1" hidden="1">
      <c r="A89" s="27"/>
      <c r="B89" s="13"/>
      <c r="C89" s="13"/>
      <c r="D89" s="29">
        <v>3</v>
      </c>
      <c r="E89" s="29" t="s">
        <v>29</v>
      </c>
      <c r="F89" s="30">
        <v>36960</v>
      </c>
      <c r="G89" s="30">
        <f>F89/(1/(0.028*0.088*D89))</f>
        <v>273.20832</v>
      </c>
      <c r="H89" s="31">
        <f>1/(0.028*0.088*D89)</f>
        <v>135.28138528138527</v>
      </c>
      <c r="I89" s="30">
        <f>K89*G89</f>
        <v>1034.8799999999999</v>
      </c>
      <c r="J89" s="30">
        <f>I89/(1/(0.088*D89))</f>
        <v>273.20832</v>
      </c>
      <c r="K89" s="31">
        <f>1/(0.088*D89)</f>
        <v>3.7878787878787876</v>
      </c>
    </row>
    <row r="90" spans="1:11" s="10" customFormat="1" ht="24.75" customHeight="1">
      <c r="A90" s="27" t="s">
        <v>40</v>
      </c>
      <c r="B90" s="13" t="s">
        <v>41</v>
      </c>
      <c r="C90" s="13" t="s">
        <v>18</v>
      </c>
      <c r="D90" s="13">
        <v>1.5</v>
      </c>
      <c r="E90" s="11" t="s">
        <v>19</v>
      </c>
      <c r="F90" s="32">
        <v>7000</v>
      </c>
      <c r="G90" s="17">
        <f>F90/(1/(0.015*0.13*D90))</f>
        <v>20.474999999999998</v>
      </c>
      <c r="H90" s="18">
        <f>1/(0.015*0.13*D90)</f>
        <v>341.8803418803419</v>
      </c>
      <c r="I90" s="17">
        <v>140</v>
      </c>
      <c r="J90" s="17">
        <f>I90/(1/(0.13*D90))</f>
        <v>27.3</v>
      </c>
      <c r="K90" s="18">
        <f>1/(0.13*D90)</f>
        <v>5.128205128205128</v>
      </c>
    </row>
    <row r="91" spans="1:11" s="10" customFormat="1" ht="15" customHeight="1" hidden="1">
      <c r="A91" s="27"/>
      <c r="B91" s="13"/>
      <c r="C91" s="28"/>
      <c r="D91" s="29">
        <v>0.6</v>
      </c>
      <c r="E91" s="29" t="s">
        <v>21</v>
      </c>
      <c r="F91" s="30">
        <v>6000</v>
      </c>
      <c r="G91" s="17">
        <f>F91/(1/(0.015*0.13*D91))</f>
        <v>7.019999999999999</v>
      </c>
      <c r="H91" s="18">
        <f>1/(0.015*0.13*D91)</f>
        <v>854.7008547008548</v>
      </c>
      <c r="I91" s="17">
        <f>K91*G91</f>
        <v>89.99999999999999</v>
      </c>
      <c r="J91" s="17">
        <f>I91/(1/(0.13*D91))</f>
        <v>7.019999999999999</v>
      </c>
      <c r="K91" s="18">
        <f>1/(0.13*D91)</f>
        <v>12.820512820512821</v>
      </c>
    </row>
    <row r="92" spans="1:11" s="10" customFormat="1" ht="15" customHeight="1" hidden="1">
      <c r="A92" s="27"/>
      <c r="B92" s="13"/>
      <c r="C92" s="28"/>
      <c r="D92" s="29">
        <v>0.8</v>
      </c>
      <c r="E92" s="29" t="s">
        <v>21</v>
      </c>
      <c r="F92" s="30">
        <v>6000</v>
      </c>
      <c r="G92" s="17">
        <f>F92/(1/(0.015*0.13*D92))</f>
        <v>9.360000000000001</v>
      </c>
      <c r="H92" s="18">
        <f>1/(0.015*0.13*D92)</f>
        <v>641.025641025641</v>
      </c>
      <c r="I92" s="17">
        <f>K92*G92</f>
        <v>90.00000000000001</v>
      </c>
      <c r="J92" s="17">
        <f>I92/(1/(0.13*D92))</f>
        <v>9.360000000000001</v>
      </c>
      <c r="K92" s="18">
        <f>1/(0.13*D92)</f>
        <v>9.615384615384615</v>
      </c>
    </row>
    <row r="93" spans="1:11" s="10" customFormat="1" ht="21.75" customHeight="1">
      <c r="A93" s="27"/>
      <c r="B93" s="13"/>
      <c r="C93" s="13" t="s">
        <v>37</v>
      </c>
      <c r="D93" s="29">
        <v>1</v>
      </c>
      <c r="E93" s="29" t="s">
        <v>21</v>
      </c>
      <c r="F93" s="30">
        <v>10600</v>
      </c>
      <c r="G93" s="17">
        <f>F93/(1/(0.015*0.13*D93))</f>
        <v>20.67</v>
      </c>
      <c r="H93" s="18">
        <f>1/(0.015*0.13*D93)</f>
        <v>512.8205128205128</v>
      </c>
      <c r="I93" s="17">
        <v>215</v>
      </c>
      <c r="J93" s="17">
        <f>I93/(1/(0.13*D93))</f>
        <v>27.950000000000003</v>
      </c>
      <c r="K93" s="18">
        <f>1/(0.13*D93)</f>
        <v>7.692307692307692</v>
      </c>
    </row>
    <row r="94" spans="1:11" s="10" customFormat="1" ht="15" customHeight="1" hidden="1">
      <c r="A94" s="27"/>
      <c r="B94" s="13"/>
      <c r="C94" s="13"/>
      <c r="D94" s="29">
        <v>1.2</v>
      </c>
      <c r="E94" s="29" t="s">
        <v>21</v>
      </c>
      <c r="F94" s="30">
        <v>6800</v>
      </c>
      <c r="G94" s="17">
        <f>F94/(1/(0.015*0.13*D94))</f>
        <v>15.911999999999997</v>
      </c>
      <c r="H94" s="18">
        <f>1/(0.015*0.13*D94)</f>
        <v>427.3504273504274</v>
      </c>
      <c r="I94" s="17">
        <f>K94*G94</f>
        <v>101.99999999999999</v>
      </c>
      <c r="J94" s="17">
        <f>I94/(1/(0.13*D94))</f>
        <v>15.911999999999997</v>
      </c>
      <c r="K94" s="18">
        <f>1/(0.13*D94)</f>
        <v>6.410256410256411</v>
      </c>
    </row>
    <row r="95" spans="1:11" s="10" customFormat="1" ht="15" customHeight="1" hidden="1">
      <c r="A95" s="27"/>
      <c r="B95" s="13"/>
      <c r="C95" s="13"/>
      <c r="D95" s="29">
        <v>1.5</v>
      </c>
      <c r="E95" s="29" t="s">
        <v>21</v>
      </c>
      <c r="F95" s="30">
        <v>6800</v>
      </c>
      <c r="G95" s="17">
        <f>F95/(1/(0.015*0.13*D95))</f>
        <v>19.889999999999997</v>
      </c>
      <c r="H95" s="18">
        <f>1/(0.015*0.13*D95)</f>
        <v>341.8803418803419</v>
      </c>
      <c r="I95" s="17">
        <f>K95*G95</f>
        <v>101.99999999999997</v>
      </c>
      <c r="J95" s="17">
        <f>I95/(1/(0.13*D95))</f>
        <v>19.889999999999997</v>
      </c>
      <c r="K95" s="18">
        <f>1/(0.13*D95)</f>
        <v>5.128205128205128</v>
      </c>
    </row>
    <row r="96" spans="1:11" s="10" customFormat="1" ht="15" customHeight="1" hidden="1">
      <c r="A96" s="27"/>
      <c r="B96" s="13"/>
      <c r="C96" s="13"/>
      <c r="D96" s="29">
        <v>2</v>
      </c>
      <c r="E96" s="29" t="s">
        <v>21</v>
      </c>
      <c r="F96" s="30">
        <v>6800</v>
      </c>
      <c r="G96" s="17">
        <f>F96/(1/(0.015*0.13*D96))</f>
        <v>26.52</v>
      </c>
      <c r="H96" s="18">
        <f>1/(0.015*0.13*D96)</f>
        <v>256.4102564102564</v>
      </c>
      <c r="I96" s="17">
        <f>K96*G96</f>
        <v>101.99999999999999</v>
      </c>
      <c r="J96" s="17">
        <f>I96/(1/(0.13*D96))</f>
        <v>26.52</v>
      </c>
      <c r="K96" s="18">
        <f>1/(0.13*D96)</f>
        <v>3.846153846153846</v>
      </c>
    </row>
    <row r="97" spans="1:11" s="10" customFormat="1" ht="15" customHeight="1" hidden="1">
      <c r="A97" s="27"/>
      <c r="B97" s="13"/>
      <c r="C97" s="13"/>
      <c r="D97" s="29">
        <v>2.2</v>
      </c>
      <c r="E97" s="29" t="s">
        <v>21</v>
      </c>
      <c r="F97" s="30">
        <v>6800</v>
      </c>
      <c r="G97" s="17">
        <f>F97/(1/(0.015*0.13*D97))</f>
        <v>29.172</v>
      </c>
      <c r="H97" s="18">
        <f>1/(0.015*0.13*D97)</f>
        <v>233.10023310023308</v>
      </c>
      <c r="I97" s="17">
        <f>K97*G97</f>
        <v>102</v>
      </c>
      <c r="J97" s="17">
        <f>I97/(1/(0.13*D97))</f>
        <v>29.172</v>
      </c>
      <c r="K97" s="18">
        <f>1/(0.13*D97)</f>
        <v>3.4965034965034962</v>
      </c>
    </row>
    <row r="98" spans="1:11" s="10" customFormat="1" ht="15" customHeight="1" hidden="1">
      <c r="A98" s="27"/>
      <c r="B98" s="13"/>
      <c r="C98" s="13"/>
      <c r="D98" s="29">
        <v>2.5</v>
      </c>
      <c r="E98" s="29" t="s">
        <v>21</v>
      </c>
      <c r="F98" s="30">
        <v>6800</v>
      </c>
      <c r="G98" s="17">
        <f>F98/(1/(0.015*0.13*D98))</f>
        <v>33.15</v>
      </c>
      <c r="H98" s="18">
        <f>1/(0.015*0.13*D98)</f>
        <v>205.12820512820514</v>
      </c>
      <c r="I98" s="17">
        <f>K98*G98</f>
        <v>101.99999999999999</v>
      </c>
      <c r="J98" s="17">
        <f>I98/(1/(0.13*D98))</f>
        <v>33.15</v>
      </c>
      <c r="K98" s="18">
        <f>1/(0.13*D98)</f>
        <v>3.0769230769230766</v>
      </c>
    </row>
    <row r="99" spans="1:11" s="10" customFormat="1" ht="15" customHeight="1" hidden="1">
      <c r="A99" s="27"/>
      <c r="B99" s="13"/>
      <c r="C99" s="13"/>
      <c r="D99" s="29">
        <v>2.8</v>
      </c>
      <c r="E99" s="29" t="s">
        <v>21</v>
      </c>
      <c r="F99" s="30">
        <v>6800</v>
      </c>
      <c r="G99" s="17">
        <f>F99/(1/(0.015*0.13*D99))</f>
        <v>37.128</v>
      </c>
      <c r="H99" s="18">
        <f>1/(0.015*0.13*D99)</f>
        <v>183.15018315018315</v>
      </c>
      <c r="I99" s="17">
        <f>K99*G99</f>
        <v>102</v>
      </c>
      <c r="J99" s="17">
        <f>I99/(1/(0.13*D99))</f>
        <v>37.128</v>
      </c>
      <c r="K99" s="18">
        <f>1/(0.13*D99)</f>
        <v>2.7472527472527473</v>
      </c>
    </row>
    <row r="100" spans="1:11" s="10" customFormat="1" ht="15" customHeight="1" hidden="1">
      <c r="A100" s="27"/>
      <c r="B100" s="13"/>
      <c r="C100" s="13"/>
      <c r="D100" s="29">
        <v>3</v>
      </c>
      <c r="E100" s="29" t="s">
        <v>21</v>
      </c>
      <c r="F100" s="30">
        <v>6800</v>
      </c>
      <c r="G100" s="17">
        <f>F100/(1/(0.015*0.13*D100))</f>
        <v>39.779999999999994</v>
      </c>
      <c r="H100" s="18">
        <f>1/(0.015*0.13*D100)</f>
        <v>170.94017094017096</v>
      </c>
      <c r="I100" s="17">
        <f>K100*G100</f>
        <v>101.99999999999997</v>
      </c>
      <c r="J100" s="17">
        <f>I100/(1/(0.13*D100))</f>
        <v>39.779999999999994</v>
      </c>
      <c r="K100" s="18">
        <f>1/(0.13*D100)</f>
        <v>2.564102564102564</v>
      </c>
    </row>
    <row r="101" spans="1:11" s="10" customFormat="1" ht="24.75" customHeight="1">
      <c r="A101" s="27"/>
      <c r="B101" s="13"/>
      <c r="C101" s="13" t="s">
        <v>42</v>
      </c>
      <c r="D101" s="29">
        <v>0.5</v>
      </c>
      <c r="E101" s="29" t="s">
        <v>24</v>
      </c>
      <c r="F101" s="30">
        <v>11400</v>
      </c>
      <c r="G101" s="17">
        <f>F101/(1/(0.015*0.13*D101))</f>
        <v>11.115</v>
      </c>
      <c r="H101" s="18">
        <f>1/(0.015*0.13*D101)</f>
        <v>1025.6410256410256</v>
      </c>
      <c r="I101" s="17">
        <v>230</v>
      </c>
      <c r="J101" s="17">
        <f>I101/(1/(0.13*D101))</f>
        <v>14.950000000000001</v>
      </c>
      <c r="K101" s="18">
        <f>1/(0.13*D101)</f>
        <v>15.384615384615383</v>
      </c>
    </row>
    <row r="102" spans="1:11" s="10" customFormat="1" ht="15" customHeight="1" hidden="1">
      <c r="A102" s="27"/>
      <c r="B102" s="13"/>
      <c r="C102" s="13"/>
      <c r="D102" s="29">
        <v>0.6</v>
      </c>
      <c r="E102" s="29" t="s">
        <v>27</v>
      </c>
      <c r="F102" s="30">
        <v>14300</v>
      </c>
      <c r="G102" s="17">
        <f>F102/(1/(0.015*0.13*D102))</f>
        <v>16.730999999999998</v>
      </c>
      <c r="H102" s="18">
        <f>1/(0.015*0.13*D102)</f>
        <v>854.7008547008548</v>
      </c>
      <c r="I102" s="17">
        <f>K102*G102</f>
        <v>214.5</v>
      </c>
      <c r="J102" s="17">
        <f>I102/(1/(0.13*D102))</f>
        <v>16.730999999999998</v>
      </c>
      <c r="K102" s="18">
        <f>1/(0.13*D102)</f>
        <v>12.820512820512821</v>
      </c>
    </row>
    <row r="103" spans="1:11" s="10" customFormat="1" ht="15" customHeight="1" hidden="1">
      <c r="A103" s="27"/>
      <c r="B103" s="13"/>
      <c r="C103" s="13"/>
      <c r="D103" s="29">
        <v>0.8</v>
      </c>
      <c r="E103" s="29" t="s">
        <v>27</v>
      </c>
      <c r="F103" s="30">
        <v>14300</v>
      </c>
      <c r="G103" s="17">
        <f>F103/(1/(0.015*0.13*D103))</f>
        <v>22.308</v>
      </c>
      <c r="H103" s="18">
        <f>1/(0.015*0.13*D103)</f>
        <v>641.025641025641</v>
      </c>
      <c r="I103" s="17">
        <f>K103*G103</f>
        <v>214.5</v>
      </c>
      <c r="J103" s="17">
        <f>I103/(1/(0.13*D103))</f>
        <v>22.308</v>
      </c>
      <c r="K103" s="18">
        <f>1/(0.13*D103)</f>
        <v>9.615384615384615</v>
      </c>
    </row>
    <row r="104" spans="1:11" s="10" customFormat="1" ht="15" customHeight="1" hidden="1">
      <c r="A104" s="27"/>
      <c r="B104" s="13"/>
      <c r="C104" s="13"/>
      <c r="D104" s="29">
        <v>1</v>
      </c>
      <c r="E104" s="29" t="s">
        <v>27</v>
      </c>
      <c r="F104" s="30">
        <v>14300</v>
      </c>
      <c r="G104" s="17">
        <f>F104/(1/(0.015*0.13*D104))</f>
        <v>27.885</v>
      </c>
      <c r="H104" s="18">
        <f>1/(0.015*0.13*D104)</f>
        <v>512.8205128205128</v>
      </c>
      <c r="I104" s="17">
        <f>K104*G104</f>
        <v>214.5</v>
      </c>
      <c r="J104" s="17">
        <f>I104/(1/(0.13*D104))</f>
        <v>27.885</v>
      </c>
      <c r="K104" s="18">
        <f>1/(0.13*D104)</f>
        <v>7.692307692307692</v>
      </c>
    </row>
    <row r="105" spans="1:11" s="10" customFormat="1" ht="15" customHeight="1" hidden="1">
      <c r="A105" s="27"/>
      <c r="B105" s="13"/>
      <c r="C105" s="13"/>
      <c r="D105" s="29">
        <v>1.2</v>
      </c>
      <c r="E105" s="29" t="s">
        <v>27</v>
      </c>
      <c r="F105" s="30">
        <v>14300</v>
      </c>
      <c r="G105" s="17">
        <f>F105/(1/(0.015*0.13*D105))</f>
        <v>33.461999999999996</v>
      </c>
      <c r="H105" s="18">
        <f>1/(0.015*0.13*D105)</f>
        <v>427.3504273504274</v>
      </c>
      <c r="I105" s="17">
        <f>K105*G105</f>
        <v>214.5</v>
      </c>
      <c r="J105" s="17">
        <f>I105/(1/(0.13*D105))</f>
        <v>33.461999999999996</v>
      </c>
      <c r="K105" s="18">
        <f>1/(0.13*D105)</f>
        <v>6.410256410256411</v>
      </c>
    </row>
    <row r="106" spans="1:11" s="10" customFormat="1" ht="15" customHeight="1" hidden="1">
      <c r="A106" s="27"/>
      <c r="B106" s="13"/>
      <c r="C106" s="13"/>
      <c r="D106" s="29">
        <v>1.5</v>
      </c>
      <c r="E106" s="29" t="s">
        <v>27</v>
      </c>
      <c r="F106" s="30">
        <v>14300</v>
      </c>
      <c r="G106" s="17">
        <f>F106/(1/(0.015*0.13*D106))</f>
        <v>41.82749999999999</v>
      </c>
      <c r="H106" s="18">
        <f>1/(0.015*0.13*D106)</f>
        <v>341.8803418803419</v>
      </c>
      <c r="I106" s="17">
        <f>K106*G106</f>
        <v>214.49999999999994</v>
      </c>
      <c r="J106" s="17">
        <f>I106/(1/(0.13*D106))</f>
        <v>41.82749999999999</v>
      </c>
      <c r="K106" s="18">
        <f>1/(0.13*D106)</f>
        <v>5.128205128205128</v>
      </c>
    </row>
    <row r="107" spans="1:11" s="10" customFormat="1" ht="24" customHeight="1">
      <c r="A107" s="27"/>
      <c r="B107" s="13"/>
      <c r="C107" s="13" t="s">
        <v>33</v>
      </c>
      <c r="D107" s="29">
        <v>2</v>
      </c>
      <c r="E107" s="29" t="s">
        <v>27</v>
      </c>
      <c r="F107" s="33">
        <v>15400</v>
      </c>
      <c r="G107" s="17">
        <f>F107/(1/(0.015*0.13*D107))</f>
        <v>60.06</v>
      </c>
      <c r="H107" s="18">
        <f>1/(0.015*0.13*D107)</f>
        <v>256.4102564102564</v>
      </c>
      <c r="I107" s="34">
        <v>310</v>
      </c>
      <c r="J107" s="17">
        <f>I107/(1/(0.13*D107))</f>
        <v>80.60000000000001</v>
      </c>
      <c r="K107" s="18">
        <f>1/(0.13*D107)</f>
        <v>3.846153846153846</v>
      </c>
    </row>
    <row r="108" spans="1:11" s="10" customFormat="1" ht="15" customHeight="1" hidden="1">
      <c r="A108" s="27"/>
      <c r="B108" s="13"/>
      <c r="C108" s="13"/>
      <c r="D108" s="29">
        <v>2.2</v>
      </c>
      <c r="E108" s="29" t="s">
        <v>27</v>
      </c>
      <c r="F108" s="30">
        <v>15400</v>
      </c>
      <c r="G108" s="17">
        <f>F108/(1/(0.015*0.13*D108))</f>
        <v>66.066</v>
      </c>
      <c r="H108" s="18">
        <f>1/(0.015*0.13*D108)</f>
        <v>233.10023310023308</v>
      </c>
      <c r="I108" s="17">
        <f>K108*G108</f>
        <v>231</v>
      </c>
      <c r="J108" s="17">
        <f>I108/(1/(0.13*D108))</f>
        <v>66.066</v>
      </c>
      <c r="K108" s="18">
        <f>1/(0.13*D108)</f>
        <v>3.4965034965034962</v>
      </c>
    </row>
    <row r="109" spans="1:11" s="10" customFormat="1" ht="15" customHeight="1" hidden="1">
      <c r="A109" s="27"/>
      <c r="B109" s="13"/>
      <c r="C109" s="13"/>
      <c r="D109" s="29">
        <v>2.5</v>
      </c>
      <c r="E109" s="29" t="s">
        <v>27</v>
      </c>
      <c r="F109" s="30">
        <v>15400</v>
      </c>
      <c r="G109" s="17">
        <f>F109/(1/(0.015*0.13*D109))</f>
        <v>75.075</v>
      </c>
      <c r="H109" s="18">
        <f>1/(0.015*0.13*D109)</f>
        <v>205.12820512820514</v>
      </c>
      <c r="I109" s="17">
        <f>K109*G109</f>
        <v>231</v>
      </c>
      <c r="J109" s="17">
        <f>I109/(1/(0.13*D109))</f>
        <v>75.075</v>
      </c>
      <c r="K109" s="18">
        <f>1/(0.13*D109)</f>
        <v>3.0769230769230766</v>
      </c>
    </row>
    <row r="110" spans="1:11" s="10" customFormat="1" ht="15" customHeight="1" hidden="1">
      <c r="A110" s="27"/>
      <c r="B110" s="13"/>
      <c r="C110" s="13"/>
      <c r="D110" s="29">
        <v>2.8</v>
      </c>
      <c r="E110" s="29" t="s">
        <v>27</v>
      </c>
      <c r="F110" s="30">
        <v>15400</v>
      </c>
      <c r="G110" s="17">
        <f>F110/(1/(0.015*0.13*D110))</f>
        <v>84.084</v>
      </c>
      <c r="H110" s="18">
        <f>1/(0.015*0.13*D110)</f>
        <v>183.15018315018315</v>
      </c>
      <c r="I110" s="17">
        <f>K110*G110</f>
        <v>231</v>
      </c>
      <c r="J110" s="17">
        <f>I110/(1/(0.13*D110))</f>
        <v>84.084</v>
      </c>
      <c r="K110" s="18">
        <f>1/(0.13*D110)</f>
        <v>2.7472527472527473</v>
      </c>
    </row>
    <row r="111" spans="1:11" s="10" customFormat="1" ht="15" customHeight="1" hidden="1">
      <c r="A111" s="27"/>
      <c r="B111" s="13"/>
      <c r="C111" s="13"/>
      <c r="D111" s="29">
        <v>3</v>
      </c>
      <c r="E111" s="29" t="s">
        <v>27</v>
      </c>
      <c r="F111" s="30">
        <v>15400</v>
      </c>
      <c r="G111" s="17">
        <f>F111/(1/(0.015*0.13*D111))</f>
        <v>90.08999999999999</v>
      </c>
      <c r="H111" s="18">
        <f>1/(0.015*0.13*D111)</f>
        <v>170.94017094017096</v>
      </c>
      <c r="I111" s="17">
        <f>K111*G111</f>
        <v>230.99999999999994</v>
      </c>
      <c r="J111" s="17">
        <f>I111/(1/(0.13*D111))</f>
        <v>90.08999999999999</v>
      </c>
      <c r="K111" s="18">
        <f>1/(0.13*D111)</f>
        <v>2.564102564102564</v>
      </c>
    </row>
    <row r="112" spans="1:11" s="10" customFormat="1" ht="24.75" customHeight="1">
      <c r="A112" s="27"/>
      <c r="B112" s="13"/>
      <c r="C112" s="13" t="s">
        <v>43</v>
      </c>
      <c r="D112" s="29">
        <v>0.5</v>
      </c>
      <c r="E112" s="29" t="s">
        <v>28</v>
      </c>
      <c r="F112" s="30">
        <v>19800</v>
      </c>
      <c r="G112" s="17">
        <f>F112/(1/(0.015*0.13*D112))</f>
        <v>19.305</v>
      </c>
      <c r="H112" s="18">
        <f>1/(0.015*0.13*D112)</f>
        <v>1025.6410256410256</v>
      </c>
      <c r="I112" s="17">
        <v>400</v>
      </c>
      <c r="J112" s="17">
        <f>I112/(1/(0.13*D112))</f>
        <v>26.000000000000004</v>
      </c>
      <c r="K112" s="18">
        <f>1/(0.13*D112)</f>
        <v>15.384615384615383</v>
      </c>
    </row>
    <row r="113" spans="1:11" s="10" customFormat="1" ht="15" customHeight="1" hidden="1">
      <c r="A113" s="27"/>
      <c r="B113" s="13"/>
      <c r="C113" s="13"/>
      <c r="D113" s="29">
        <v>0.6</v>
      </c>
      <c r="E113" s="29" t="s">
        <v>28</v>
      </c>
      <c r="F113" s="30">
        <v>19800</v>
      </c>
      <c r="G113" s="17">
        <f>F113/(1/(0.015*0.13*D113))</f>
        <v>23.165999999999997</v>
      </c>
      <c r="H113" s="18">
        <f>1/(0.015*0.13*D113)</f>
        <v>854.7008547008548</v>
      </c>
      <c r="I113" s="17">
        <f>K113*G113</f>
        <v>297</v>
      </c>
      <c r="J113" s="17">
        <f>I113/(1/(0.13*D113))</f>
        <v>23.166</v>
      </c>
      <c r="K113" s="18">
        <f>1/(0.13*D113)</f>
        <v>12.820512820512821</v>
      </c>
    </row>
    <row r="114" spans="1:11" s="10" customFormat="1" ht="15" customHeight="1" hidden="1">
      <c r="A114" s="27"/>
      <c r="B114" s="13"/>
      <c r="C114" s="13"/>
      <c r="D114" s="29">
        <v>0.8</v>
      </c>
      <c r="E114" s="29" t="s">
        <v>28</v>
      </c>
      <c r="F114" s="30">
        <v>19800</v>
      </c>
      <c r="G114" s="17">
        <f>F114/(1/(0.015*0.13*D114))</f>
        <v>30.888</v>
      </c>
      <c r="H114" s="18">
        <f>1/(0.015*0.13*D114)</f>
        <v>641.025641025641</v>
      </c>
      <c r="I114" s="17">
        <f>K114*G114</f>
        <v>297</v>
      </c>
      <c r="J114" s="17">
        <f>I114/(1/(0.13*D114))</f>
        <v>30.888</v>
      </c>
      <c r="K114" s="18">
        <f>1/(0.13*D114)</f>
        <v>9.615384615384615</v>
      </c>
    </row>
    <row r="115" spans="1:11" s="10" customFormat="1" ht="15" customHeight="1" hidden="1">
      <c r="A115" s="27"/>
      <c r="B115" s="13"/>
      <c r="C115" s="13"/>
      <c r="D115" s="29">
        <v>1</v>
      </c>
      <c r="E115" s="29" t="s">
        <v>28</v>
      </c>
      <c r="F115" s="30">
        <v>19800</v>
      </c>
      <c r="G115" s="17">
        <f>F115/(1/(0.015*0.13*D115))</f>
        <v>38.61</v>
      </c>
      <c r="H115" s="18">
        <f>1/(0.015*0.13*D115)</f>
        <v>512.8205128205128</v>
      </c>
      <c r="I115" s="17">
        <f>K115*G115</f>
        <v>296.99999999999994</v>
      </c>
      <c r="J115" s="17">
        <f>I115/(1/(0.13*D115))</f>
        <v>38.61</v>
      </c>
      <c r="K115" s="18">
        <f>1/(0.13*D115)</f>
        <v>7.692307692307692</v>
      </c>
    </row>
    <row r="116" spans="1:11" s="10" customFormat="1" ht="15" customHeight="1" hidden="1">
      <c r="A116" s="27"/>
      <c r="B116" s="13"/>
      <c r="C116" s="13"/>
      <c r="D116" s="29">
        <v>1.2</v>
      </c>
      <c r="E116" s="29" t="s">
        <v>28</v>
      </c>
      <c r="F116" s="30">
        <v>19800</v>
      </c>
      <c r="G116" s="17">
        <f>F116/(1/(0.015*0.13*D116))</f>
        <v>46.331999999999994</v>
      </c>
      <c r="H116" s="18">
        <f>1/(0.015*0.13*D116)</f>
        <v>427.3504273504274</v>
      </c>
      <c r="I116" s="17">
        <f>K116*G116</f>
        <v>297</v>
      </c>
      <c r="J116" s="17">
        <f>I116/(1/(0.13*D116))</f>
        <v>46.332</v>
      </c>
      <c r="K116" s="18">
        <f>1/(0.13*D116)</f>
        <v>6.410256410256411</v>
      </c>
    </row>
    <row r="117" spans="1:11" s="10" customFormat="1" ht="15" customHeight="1" hidden="1">
      <c r="A117" s="27"/>
      <c r="B117" s="13"/>
      <c r="C117" s="13"/>
      <c r="D117" s="29">
        <v>1.5</v>
      </c>
      <c r="E117" s="29" t="s">
        <v>28</v>
      </c>
      <c r="F117" s="30">
        <v>19800</v>
      </c>
      <c r="G117" s="17">
        <f>F117/(1/(0.015*0.13*D117))</f>
        <v>57.91499999999999</v>
      </c>
      <c r="H117" s="18">
        <f>1/(0.015*0.13*D117)</f>
        <v>341.8803418803419</v>
      </c>
      <c r="I117" s="17">
        <f>K117*G117</f>
        <v>296.99999999999994</v>
      </c>
      <c r="J117" s="17">
        <f>I117/(1/(0.13*D117))</f>
        <v>57.91499999999999</v>
      </c>
      <c r="K117" s="18">
        <f>1/(0.13*D117)</f>
        <v>5.128205128205128</v>
      </c>
    </row>
    <row r="118" spans="1:11" s="10" customFormat="1" ht="15" customHeight="1" hidden="1">
      <c r="A118" s="27"/>
      <c r="B118" s="13"/>
      <c r="C118" s="28"/>
      <c r="D118" s="29">
        <v>2.2</v>
      </c>
      <c r="E118" s="29" t="s">
        <v>28</v>
      </c>
      <c r="F118" s="30">
        <v>28600</v>
      </c>
      <c r="G118" s="17">
        <f>F118/(1/(0.015*0.13*D118))</f>
        <v>122.694</v>
      </c>
      <c r="H118" s="18">
        <f>1/(0.015*0.13*D118)</f>
        <v>233.10023310023308</v>
      </c>
      <c r="I118" s="17">
        <f>K118*G118</f>
        <v>429</v>
      </c>
      <c r="J118" s="17">
        <f>I118/(1/(0.13*D118))</f>
        <v>122.694</v>
      </c>
      <c r="K118" s="18">
        <f>1/(0.13*D118)</f>
        <v>3.4965034965034962</v>
      </c>
    </row>
    <row r="119" spans="1:11" s="10" customFormat="1" ht="15" customHeight="1" hidden="1">
      <c r="A119" s="27"/>
      <c r="B119" s="13"/>
      <c r="C119" s="13"/>
      <c r="D119" s="29">
        <v>2.5</v>
      </c>
      <c r="E119" s="29" t="s">
        <v>28</v>
      </c>
      <c r="F119" s="30">
        <v>28600</v>
      </c>
      <c r="G119" s="17">
        <f>F119/(1/(0.015*0.13*D119))</f>
        <v>139.42499999999998</v>
      </c>
      <c r="H119" s="18">
        <f>1/(0.015*0.13*D119)</f>
        <v>205.12820512820514</v>
      </c>
      <c r="I119" s="17">
        <f>K119*G119</f>
        <v>428.9999999999999</v>
      </c>
      <c r="J119" s="17">
        <f>I119/(1/(0.13*D119))</f>
        <v>139.42499999999998</v>
      </c>
      <c r="K119" s="18">
        <f>1/(0.13*D119)</f>
        <v>3.0769230769230766</v>
      </c>
    </row>
    <row r="120" spans="1:11" s="10" customFormat="1" ht="15" customHeight="1" hidden="1">
      <c r="A120" s="27"/>
      <c r="B120" s="13"/>
      <c r="C120" s="13"/>
      <c r="D120" s="29">
        <v>2.8</v>
      </c>
      <c r="E120" s="29" t="s">
        <v>28</v>
      </c>
      <c r="F120" s="30">
        <v>28600</v>
      </c>
      <c r="G120" s="17">
        <f>F120/(1/(0.015*0.13*D120))</f>
        <v>156.156</v>
      </c>
      <c r="H120" s="18">
        <f>1/(0.015*0.13*D120)</f>
        <v>183.15018315018315</v>
      </c>
      <c r="I120" s="17">
        <f>K120*G120</f>
        <v>429</v>
      </c>
      <c r="J120" s="17">
        <f>I120/(1/(0.13*D120))</f>
        <v>156.156</v>
      </c>
      <c r="K120" s="18">
        <f>1/(0.13*D120)</f>
        <v>2.7472527472527473</v>
      </c>
    </row>
    <row r="121" spans="1:11" s="10" customFormat="1" ht="15" customHeight="1" hidden="1">
      <c r="A121" s="27"/>
      <c r="B121" s="13"/>
      <c r="C121" s="28"/>
      <c r="D121" s="29">
        <v>3</v>
      </c>
      <c r="E121" s="29" t="s">
        <v>28</v>
      </c>
      <c r="F121" s="30">
        <v>28600</v>
      </c>
      <c r="G121" s="17">
        <f>F121/(1/(0.015*0.13*D121))</f>
        <v>167.30999999999997</v>
      </c>
      <c r="H121" s="18">
        <f>1/(0.015*0.13*D121)</f>
        <v>170.94017094017096</v>
      </c>
      <c r="I121" s="17">
        <f>K121*G121</f>
        <v>428.9999999999999</v>
      </c>
      <c r="J121" s="17">
        <f>I121/(1/(0.13*D121))</f>
        <v>167.30999999999997</v>
      </c>
      <c r="K121" s="18">
        <f>1/(0.13*D121)</f>
        <v>2.564102564102564</v>
      </c>
    </row>
    <row r="122" spans="1:11" s="10" customFormat="1" ht="15" customHeight="1" hidden="1">
      <c r="A122" s="27"/>
      <c r="B122" s="13"/>
      <c r="C122" s="28"/>
      <c r="D122" s="29">
        <v>0.6</v>
      </c>
      <c r="E122" s="29" t="s">
        <v>29</v>
      </c>
      <c r="F122" s="30">
        <v>21500</v>
      </c>
      <c r="G122" s="17">
        <f>F122/(1/(0.015*0.13*D122))</f>
        <v>25.154999999999994</v>
      </c>
      <c r="H122" s="18">
        <f>1/(0.015*0.13*D122)</f>
        <v>854.7008547008548</v>
      </c>
      <c r="I122" s="17">
        <f>K122*G122</f>
        <v>322.49999999999994</v>
      </c>
      <c r="J122" s="17">
        <f>I122/(1/(0.13*D122))</f>
        <v>25.154999999999994</v>
      </c>
      <c r="K122" s="18">
        <f>1/(0.13*D122)</f>
        <v>12.820512820512821</v>
      </c>
    </row>
    <row r="123" spans="1:11" s="10" customFormat="1" ht="15" customHeight="1" hidden="1">
      <c r="A123" s="27"/>
      <c r="B123" s="13"/>
      <c r="C123" s="28"/>
      <c r="D123" s="29">
        <v>0.8</v>
      </c>
      <c r="E123" s="29" t="s">
        <v>29</v>
      </c>
      <c r="F123" s="30">
        <v>21500</v>
      </c>
      <c r="G123" s="17">
        <f>F123/(1/(0.015*0.13*D123))</f>
        <v>33.54</v>
      </c>
      <c r="H123" s="18">
        <f>1/(0.015*0.13*D123)</f>
        <v>641.025641025641</v>
      </c>
      <c r="I123" s="17">
        <f>K123*G123</f>
        <v>322.5</v>
      </c>
      <c r="J123" s="17">
        <f>I123/(1/(0.13*D123))</f>
        <v>33.54</v>
      </c>
      <c r="K123" s="18">
        <f>1/(0.13*D123)</f>
        <v>9.615384615384615</v>
      </c>
    </row>
    <row r="124" spans="1:11" s="10" customFormat="1" ht="24.75" customHeight="1">
      <c r="A124" s="27"/>
      <c r="B124" s="13"/>
      <c r="C124" s="13" t="s">
        <v>37</v>
      </c>
      <c r="D124" s="29">
        <v>1</v>
      </c>
      <c r="E124" s="29" t="s">
        <v>29</v>
      </c>
      <c r="F124" s="30">
        <v>25700</v>
      </c>
      <c r="G124" s="17">
        <f>F124/(1/(0.015*0.13*D124))</f>
        <v>50.115</v>
      </c>
      <c r="H124" s="18">
        <f>1/(0.015*0.13*D124)</f>
        <v>512.8205128205128</v>
      </c>
      <c r="I124" s="17">
        <v>521</v>
      </c>
      <c r="J124" s="17">
        <f>I124/(1/(0.13*D124))</f>
        <v>67.73</v>
      </c>
      <c r="K124" s="18">
        <f>1/(0.13*D124)</f>
        <v>7.692307692307692</v>
      </c>
    </row>
    <row r="125" spans="1:11" s="10" customFormat="1" ht="15" customHeight="1" hidden="1">
      <c r="A125" s="27"/>
      <c r="B125" s="13"/>
      <c r="C125" s="13"/>
      <c r="D125" s="29">
        <v>1.2</v>
      </c>
      <c r="E125" s="29" t="s">
        <v>29</v>
      </c>
      <c r="F125" s="30">
        <v>36960</v>
      </c>
      <c r="G125" s="17">
        <f>F125/(1/(0.015*0.13*D125))</f>
        <v>86.48639999999999</v>
      </c>
      <c r="H125" s="18">
        <f>1/(0.015*0.13*D125)</f>
        <v>427.3504273504274</v>
      </c>
      <c r="I125" s="17">
        <f>K125*G125</f>
        <v>554.4</v>
      </c>
      <c r="J125" s="17">
        <f>I125/(1/(0.13*D125))</f>
        <v>86.48639999999999</v>
      </c>
      <c r="K125" s="18">
        <f>1/(0.13*D125)</f>
        <v>6.410256410256411</v>
      </c>
    </row>
    <row r="126" spans="1:11" s="10" customFormat="1" ht="15" customHeight="1" hidden="1">
      <c r="A126" s="27"/>
      <c r="B126" s="13"/>
      <c r="C126" s="13"/>
      <c r="D126" s="29">
        <v>1.5</v>
      </c>
      <c r="E126" s="29" t="s">
        <v>29</v>
      </c>
      <c r="F126" s="30">
        <v>36960</v>
      </c>
      <c r="G126" s="30">
        <f>F126/(1/(0.028*0.088*D126))</f>
        <v>136.60416</v>
      </c>
      <c r="H126" s="31">
        <f>1/(0.028*0.088*D126)</f>
        <v>270.56277056277054</v>
      </c>
      <c r="I126" s="30">
        <f>K126*G126</f>
        <v>1034.8799999999999</v>
      </c>
      <c r="J126" s="30">
        <f>I126/(1/(0.088*D126))</f>
        <v>136.60416</v>
      </c>
      <c r="K126" s="31">
        <f>1/(0.088*D126)</f>
        <v>7.575757575757575</v>
      </c>
    </row>
    <row r="127" spans="1:11" s="10" customFormat="1" ht="15" customHeight="1" hidden="1">
      <c r="A127" s="27"/>
      <c r="B127" s="13"/>
      <c r="C127" s="13"/>
      <c r="D127" s="29">
        <v>2</v>
      </c>
      <c r="E127" s="29" t="s">
        <v>29</v>
      </c>
      <c r="F127" s="30">
        <v>36960</v>
      </c>
      <c r="G127" s="30">
        <f>F127/(1/(0.028*0.088*D127))</f>
        <v>182.13888</v>
      </c>
      <c r="H127" s="31">
        <f>1/(0.028*0.088*D127)</f>
        <v>202.92207792207793</v>
      </c>
      <c r="I127" s="30">
        <f>K127*G127</f>
        <v>1034.88</v>
      </c>
      <c r="J127" s="30">
        <f>I127/(1/(0.088*D127))</f>
        <v>182.13888</v>
      </c>
      <c r="K127" s="31">
        <f>1/(0.088*D127)</f>
        <v>5.6818181818181825</v>
      </c>
    </row>
    <row r="128" spans="1:11" s="10" customFormat="1" ht="15" customHeight="1" hidden="1">
      <c r="A128" s="27"/>
      <c r="B128" s="13"/>
      <c r="C128" s="13"/>
      <c r="D128" s="29">
        <v>2.2</v>
      </c>
      <c r="E128" s="29" t="s">
        <v>29</v>
      </c>
      <c r="F128" s="30">
        <v>36960</v>
      </c>
      <c r="G128" s="30">
        <f>F128/(1/(0.028*0.088*D128))</f>
        <v>200.35276800000003</v>
      </c>
      <c r="H128" s="31">
        <f>1/(0.028*0.088*D128)</f>
        <v>184.4746162927981</v>
      </c>
      <c r="I128" s="30">
        <f>K128*G128</f>
        <v>1034.88</v>
      </c>
      <c r="J128" s="30">
        <f>I128/(1/(0.088*D128))</f>
        <v>200.352768</v>
      </c>
      <c r="K128" s="31">
        <f>1/(0.088*D128)</f>
        <v>5.1652892561983474</v>
      </c>
    </row>
    <row r="129" spans="1:11" s="10" customFormat="1" ht="15" customHeight="1" hidden="1">
      <c r="A129" s="27"/>
      <c r="B129" s="13"/>
      <c r="C129" s="13"/>
      <c r="D129" s="29">
        <v>2.5</v>
      </c>
      <c r="E129" s="29" t="s">
        <v>29</v>
      </c>
      <c r="F129" s="30">
        <v>36960</v>
      </c>
      <c r="G129" s="30">
        <f>F129/(1/(0.028*0.088*D129))</f>
        <v>227.67360000000002</v>
      </c>
      <c r="H129" s="31">
        <f>1/(0.028*0.088*D129)</f>
        <v>162.33766233766232</v>
      </c>
      <c r="I129" s="30">
        <f>K129*G129</f>
        <v>1034.88</v>
      </c>
      <c r="J129" s="30">
        <f>I129/(1/(0.088*D129))</f>
        <v>227.6736</v>
      </c>
      <c r="K129" s="31">
        <f>1/(0.088*D129)</f>
        <v>4.545454545454546</v>
      </c>
    </row>
    <row r="130" spans="1:11" s="10" customFormat="1" ht="15" customHeight="1" hidden="1">
      <c r="A130" s="27"/>
      <c r="B130" s="13"/>
      <c r="C130" s="13"/>
      <c r="D130" s="29">
        <v>2.8</v>
      </c>
      <c r="E130" s="29" t="s">
        <v>29</v>
      </c>
      <c r="F130" s="30">
        <v>36960</v>
      </c>
      <c r="G130" s="30">
        <f>F130/(1/(0.028*0.088*D130))</f>
        <v>254.99443199999996</v>
      </c>
      <c r="H130" s="31">
        <f>1/(0.028*0.088*D130)</f>
        <v>144.94434137291282</v>
      </c>
      <c r="I130" s="30">
        <f>K130*G130</f>
        <v>1034.8799999999999</v>
      </c>
      <c r="J130" s="30">
        <f>I130/(1/(0.088*D130))</f>
        <v>254.99443199999993</v>
      </c>
      <c r="K130" s="31">
        <f>1/(0.088*D130)</f>
        <v>4.058441558441559</v>
      </c>
    </row>
    <row r="131" spans="1:11" s="10" customFormat="1" ht="15" customHeight="1" hidden="1">
      <c r="A131" s="27"/>
      <c r="B131" s="13"/>
      <c r="C131" s="13"/>
      <c r="D131" s="29">
        <v>3</v>
      </c>
      <c r="E131" s="29" t="s">
        <v>29</v>
      </c>
      <c r="F131" s="30">
        <v>36960</v>
      </c>
      <c r="G131" s="30">
        <f>F131/(1/(0.028*0.088*D131))</f>
        <v>273.20832</v>
      </c>
      <c r="H131" s="31">
        <f>1/(0.028*0.088*D131)</f>
        <v>135.28138528138527</v>
      </c>
      <c r="I131" s="30">
        <f>K131*G131</f>
        <v>1034.8799999999999</v>
      </c>
      <c r="J131" s="30">
        <f>I131/(1/(0.088*D131))</f>
        <v>273.20832</v>
      </c>
      <c r="K131" s="31">
        <f>1/(0.088*D131)</f>
        <v>3.7878787878787876</v>
      </c>
    </row>
    <row r="132" spans="1:11" s="10" customFormat="1" ht="15" customHeight="1" hidden="1">
      <c r="A132" s="27"/>
      <c r="B132" s="13"/>
      <c r="C132" s="13"/>
      <c r="D132" s="29">
        <v>3</v>
      </c>
      <c r="E132" s="29" t="s">
        <v>29</v>
      </c>
      <c r="F132" s="30">
        <v>36960</v>
      </c>
      <c r="G132" s="30">
        <f>F132/(1/(0.028*0.138*D132))</f>
        <v>428.44032000000004</v>
      </c>
      <c r="H132" s="31">
        <f>1/(0.028*0.088*D132)</f>
        <v>135.28138528138527</v>
      </c>
      <c r="I132" s="30">
        <f>K132*G132</f>
        <v>1034.8799999999999</v>
      </c>
      <c r="J132" s="30">
        <f>I132/(1/(0.138*D132))</f>
        <v>428.44032000000004</v>
      </c>
      <c r="K132" s="31">
        <f>1/(0.138*D132)</f>
        <v>2.4154589371980673</v>
      </c>
    </row>
    <row r="133" spans="1:11" s="10" customFormat="1" ht="21" customHeight="1">
      <c r="A133" s="27" t="s">
        <v>44</v>
      </c>
      <c r="B133" s="19" t="s">
        <v>45</v>
      </c>
      <c r="C133" s="35">
        <v>6</v>
      </c>
      <c r="D133" s="20">
        <v>6</v>
      </c>
      <c r="E133" s="35" t="s">
        <v>46</v>
      </c>
      <c r="F133" s="34" t="s">
        <v>47</v>
      </c>
      <c r="G133" s="17" t="e">
        <f>F133/(1/(0.05*0.15*D133))</f>
        <v>#VALUE!</v>
      </c>
      <c r="H133" s="18">
        <f>1/(0.05*0.15*D133)</f>
        <v>22.22222222222222</v>
      </c>
      <c r="I133" s="30"/>
      <c r="J133" s="30" t="e">
        <f>G133</f>
        <v>#VALUE!</v>
      </c>
      <c r="K133" s="31">
        <f>1/(0.138*D133)</f>
        <v>1.2077294685990336</v>
      </c>
    </row>
    <row r="134" spans="1:11" s="10" customFormat="1" ht="12.75">
      <c r="A134" s="27" t="s">
        <v>44</v>
      </c>
      <c r="B134" s="19" t="s">
        <v>45</v>
      </c>
      <c r="C134" s="35">
        <v>6</v>
      </c>
      <c r="D134" s="20">
        <v>6</v>
      </c>
      <c r="E134" s="35" t="s">
        <v>48</v>
      </c>
      <c r="F134" s="34" t="s">
        <v>49</v>
      </c>
      <c r="G134" s="17" t="e">
        <f>F134/(1/(0.05*0.15*D134))</f>
        <v>#VALUE!</v>
      </c>
      <c r="H134" s="18">
        <f>1/(0.05*0.15*D134)</f>
        <v>22.22222222222222</v>
      </c>
      <c r="I134" s="30"/>
      <c r="J134" s="30" t="e">
        <f>G134</f>
        <v>#VALUE!</v>
      </c>
      <c r="K134" s="31">
        <f>1/(0.138*D134)</f>
        <v>1.2077294685990336</v>
      </c>
    </row>
    <row r="135" spans="1:11" s="10" customFormat="1" ht="12.75">
      <c r="A135" s="27" t="s">
        <v>44</v>
      </c>
      <c r="B135" s="19" t="s">
        <v>50</v>
      </c>
      <c r="C135" s="35"/>
      <c r="D135" s="20"/>
      <c r="E135" s="35"/>
      <c r="F135" s="34" t="s">
        <v>51</v>
      </c>
      <c r="G135" s="17"/>
      <c r="H135" s="18"/>
      <c r="I135" s="30"/>
      <c r="J135" s="30"/>
      <c r="K135" s="31"/>
    </row>
    <row r="136" spans="1:11" s="10" customFormat="1" ht="12.75">
      <c r="A136" s="27" t="s">
        <v>52</v>
      </c>
      <c r="B136" s="19"/>
      <c r="C136" s="35" t="s">
        <v>53</v>
      </c>
      <c r="D136" s="20">
        <v>1.5</v>
      </c>
      <c r="E136" s="20"/>
      <c r="F136" s="17">
        <v>2500</v>
      </c>
      <c r="G136" s="17">
        <f>F136/(1/(0.05*0.15*D136))</f>
        <v>28.125</v>
      </c>
      <c r="H136" s="18">
        <f>1/(0.02*0.1*D136)</f>
        <v>333.3333333333333</v>
      </c>
      <c r="I136" s="30"/>
      <c r="J136" s="30">
        <f>G136</f>
        <v>28.125</v>
      </c>
      <c r="K136" s="31">
        <f>1/(0.138*D136)</f>
        <v>4.8309178743961345</v>
      </c>
    </row>
    <row r="137" spans="1:11" s="36" customFormat="1" ht="12.75">
      <c r="A137" s="27" t="s">
        <v>54</v>
      </c>
      <c r="B137" s="19" t="s">
        <v>55</v>
      </c>
      <c r="C137" s="35" t="s">
        <v>56</v>
      </c>
      <c r="D137" s="20">
        <v>1</v>
      </c>
      <c r="E137" s="20" t="s">
        <v>57</v>
      </c>
      <c r="F137" s="34" t="s">
        <v>58</v>
      </c>
      <c r="G137" s="17" t="e">
        <f>F137/(1/(0.02*0.05*D137))</f>
        <v>#VALUE!</v>
      </c>
      <c r="H137" s="18">
        <f>1/(0.02*0.03*D137)</f>
        <v>1666.6666666666667</v>
      </c>
      <c r="I137" s="30"/>
      <c r="J137" s="30" t="e">
        <f>G137</f>
        <v>#VALUE!</v>
      </c>
      <c r="K137" s="31">
        <f>1/(0.138*D137)</f>
        <v>7.246376811594202</v>
      </c>
    </row>
    <row r="138" spans="1:11" s="36" customFormat="1" ht="12.75">
      <c r="A138" s="27" t="s">
        <v>54</v>
      </c>
      <c r="B138" s="19" t="s">
        <v>55</v>
      </c>
      <c r="C138" s="35" t="s">
        <v>56</v>
      </c>
      <c r="D138" s="20">
        <v>1</v>
      </c>
      <c r="E138" s="20" t="s">
        <v>59</v>
      </c>
      <c r="F138" s="34" t="s">
        <v>60</v>
      </c>
      <c r="G138" s="17" t="e">
        <f>F138/(1/(0.02*0.05*D138))</f>
        <v>#VALUE!</v>
      </c>
      <c r="H138" s="18">
        <f>1/(0.02*0.03*D138)</f>
        <v>1666.6666666666667</v>
      </c>
      <c r="I138" s="30"/>
      <c r="J138" s="30" t="e">
        <f>G138</f>
        <v>#VALUE!</v>
      </c>
      <c r="K138" s="31">
        <f>1/(0.138*D138)</f>
        <v>7.246376811594202</v>
      </c>
    </row>
    <row r="139" spans="1:11" s="36" customFormat="1" ht="21.75" customHeight="1">
      <c r="A139" s="37" t="s">
        <v>61</v>
      </c>
      <c r="B139" s="38"/>
      <c r="C139" s="39"/>
      <c r="D139" s="40"/>
      <c r="E139" s="40"/>
      <c r="F139" s="41"/>
      <c r="G139" s="42"/>
      <c r="H139" s="43"/>
      <c r="I139" s="44"/>
      <c r="J139" s="44"/>
      <c r="K139" s="45"/>
    </row>
    <row r="140" spans="1:11" s="50" customFormat="1" ht="12.75">
      <c r="A140" s="46" t="s">
        <v>62</v>
      </c>
      <c r="B140" s="47" t="s">
        <v>63</v>
      </c>
      <c r="C140" s="47"/>
      <c r="D140" s="48"/>
      <c r="E140" s="48"/>
      <c r="F140" s="49"/>
      <c r="G140" s="48"/>
      <c r="H140" s="48"/>
      <c r="I140" s="48"/>
      <c r="J140" s="48"/>
      <c r="K140" s="48"/>
    </row>
    <row r="141" spans="1:11" s="50" customFormat="1" ht="12.75">
      <c r="A141" s="51" t="s">
        <v>64</v>
      </c>
      <c r="D141" s="47"/>
      <c r="E141" s="52" t="s">
        <v>65</v>
      </c>
      <c r="F141" s="49"/>
      <c r="G141" s="48"/>
      <c r="H141" s="48"/>
      <c r="J141" s="48"/>
      <c r="K141" s="48"/>
    </row>
    <row r="142" spans="4:11" s="50" customFormat="1" ht="12.75">
      <c r="D142" s="48"/>
      <c r="E142" s="48" t="s">
        <v>66</v>
      </c>
      <c r="F142" s="49"/>
      <c r="G142" s="48"/>
      <c r="H142" s="48"/>
      <c r="I142" s="48"/>
      <c r="J142" s="48"/>
      <c r="K142" s="48"/>
    </row>
  </sheetData>
  <sheetProtection selectLockedCells="1" selectUnlockedCells="1"/>
  <mergeCells count="38">
    <mergeCell ref="A5:A30"/>
    <mergeCell ref="B5:B30"/>
    <mergeCell ref="C6:C8"/>
    <mergeCell ref="C10:C13"/>
    <mergeCell ref="C14:C16"/>
    <mergeCell ref="C17:C19"/>
    <mergeCell ref="C20:C23"/>
    <mergeCell ref="C24:C25"/>
    <mergeCell ref="C27:C28"/>
    <mergeCell ref="C29:C30"/>
    <mergeCell ref="A31:A47"/>
    <mergeCell ref="B31:B47"/>
    <mergeCell ref="C34:C35"/>
    <mergeCell ref="C36:C38"/>
    <mergeCell ref="C39:C40"/>
    <mergeCell ref="C41:C42"/>
    <mergeCell ref="C43:C44"/>
    <mergeCell ref="C45:C47"/>
    <mergeCell ref="A48:A89"/>
    <mergeCell ref="B48:B89"/>
    <mergeCell ref="C49:C50"/>
    <mergeCell ref="C51:C58"/>
    <mergeCell ref="C59:C64"/>
    <mergeCell ref="C65:C69"/>
    <mergeCell ref="C70:C75"/>
    <mergeCell ref="C76:C79"/>
    <mergeCell ref="C80:C81"/>
    <mergeCell ref="C82:C89"/>
    <mergeCell ref="A90:A132"/>
    <mergeCell ref="B90:B132"/>
    <mergeCell ref="C91:C92"/>
    <mergeCell ref="C93:C100"/>
    <mergeCell ref="C101:C106"/>
    <mergeCell ref="C107:C111"/>
    <mergeCell ref="C112:C117"/>
    <mergeCell ref="C118:C121"/>
    <mergeCell ref="C122:C123"/>
    <mergeCell ref="C124:C131"/>
  </mergeCells>
  <printOptions/>
  <pageMargins left="0.5902777777777778" right="0.19652777777777777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39">
      <selection activeCell="O35" sqref="O35"/>
    </sheetView>
  </sheetViews>
  <sheetFormatPr defaultColWidth="9.140625" defaultRowHeight="15"/>
  <cols>
    <col min="1" max="1" width="16.57421875" style="53" customWidth="1"/>
    <col min="2" max="2" width="12.57421875" style="0" customWidth="1"/>
    <col min="3" max="3" width="14.28125" style="0" customWidth="1"/>
    <col min="4" max="4" width="0" style="0" hidden="1" customWidth="1"/>
    <col min="5" max="5" width="8.8515625" style="0" customWidth="1"/>
    <col min="6" max="6" width="17.421875" style="0" customWidth="1"/>
    <col min="7" max="8" width="0" style="0" hidden="1" customWidth="1"/>
    <col min="9" max="9" width="14.7109375" style="0" customWidth="1"/>
    <col min="10" max="11" width="0" style="0" hidden="1" customWidth="1"/>
  </cols>
  <sheetData>
    <row r="1" spans="3:11" ht="12.75">
      <c r="C1" s="54" t="s">
        <v>67</v>
      </c>
      <c r="D1" s="1"/>
      <c r="E1" s="1"/>
      <c r="F1" s="55" t="s">
        <v>66</v>
      </c>
      <c r="G1" s="55"/>
      <c r="H1" s="56"/>
      <c r="I1" s="56"/>
      <c r="J1" s="1"/>
      <c r="K1" s="1"/>
    </row>
    <row r="2" spans="1:14" s="10" customFormat="1" ht="29.25" customHeight="1">
      <c r="A2" s="11" t="s">
        <v>6</v>
      </c>
      <c r="B2" s="11" t="s">
        <v>68</v>
      </c>
      <c r="C2" s="11" t="s">
        <v>8</v>
      </c>
      <c r="D2" s="11" t="s">
        <v>8</v>
      </c>
      <c r="E2" s="11" t="s">
        <v>9</v>
      </c>
      <c r="F2" s="57" t="s">
        <v>69</v>
      </c>
      <c r="G2" s="57" t="s">
        <v>11</v>
      </c>
      <c r="H2" s="57" t="s">
        <v>12</v>
      </c>
      <c r="I2" s="57" t="s">
        <v>13</v>
      </c>
      <c r="J2" s="12" t="s">
        <v>14</v>
      </c>
      <c r="K2" s="12" t="s">
        <v>15</v>
      </c>
      <c r="L2" s="58"/>
      <c r="M2" s="58"/>
      <c r="N2" s="36"/>
    </row>
    <row r="3" spans="1:14" s="10" customFormat="1" ht="15" customHeight="1">
      <c r="A3" s="59" t="s">
        <v>70</v>
      </c>
      <c r="B3" s="13" t="s">
        <v>71</v>
      </c>
      <c r="C3" s="19" t="s">
        <v>72</v>
      </c>
      <c r="D3" s="29">
        <v>1</v>
      </c>
      <c r="E3" s="29" t="s">
        <v>21</v>
      </c>
      <c r="F3" s="30">
        <v>10500</v>
      </c>
      <c r="G3" s="30">
        <f>F3/(1/(0.013*0.09*D3))</f>
        <v>12.284999999999998</v>
      </c>
      <c r="H3" s="31">
        <f>1/(0.028*0.09*D3)</f>
        <v>396.8253968253968</v>
      </c>
      <c r="I3" s="30">
        <f>K3*G3</f>
        <v>136.49999999999997</v>
      </c>
      <c r="J3" s="60">
        <f>I3/(1/(0.09*D3))</f>
        <v>12.284999999999998</v>
      </c>
      <c r="K3" s="61">
        <f>1/(0.09*D3)</f>
        <v>11.11111111111111</v>
      </c>
      <c r="N3" s="36"/>
    </row>
    <row r="4" spans="1:14" s="10" customFormat="1" ht="15" customHeight="1" hidden="1">
      <c r="A4" s="59"/>
      <c r="B4" s="13"/>
      <c r="C4" s="19"/>
      <c r="D4" s="29">
        <v>1.5</v>
      </c>
      <c r="E4" s="29" t="s">
        <v>21</v>
      </c>
      <c r="F4" s="30">
        <v>7140</v>
      </c>
      <c r="G4" s="30">
        <f>F4/(1/(0.013*0.09*D4))</f>
        <v>12.530699999999996</v>
      </c>
      <c r="H4" s="31">
        <f>1/(0.028*0.09*D4)</f>
        <v>264.5502645502645</v>
      </c>
      <c r="I4" s="30">
        <f>K4*G4</f>
        <v>92.81999999999996</v>
      </c>
      <c r="J4" s="60">
        <f>I4/(1/(0.09*D4))</f>
        <v>12.530699999999996</v>
      </c>
      <c r="K4" s="61">
        <f>1/(0.09*D4)</f>
        <v>7.4074074074074066</v>
      </c>
      <c r="N4" s="36"/>
    </row>
    <row r="5" spans="1:14" s="10" customFormat="1" ht="15" customHeight="1">
      <c r="A5" s="59"/>
      <c r="B5" s="13"/>
      <c r="C5" s="19" t="s">
        <v>26</v>
      </c>
      <c r="D5" s="29">
        <v>2</v>
      </c>
      <c r="E5" s="29" t="s">
        <v>21</v>
      </c>
      <c r="F5" s="30">
        <v>14400</v>
      </c>
      <c r="G5" s="30">
        <f>F5/(1/(0.013*0.09*D5))</f>
        <v>33.69599999999999</v>
      </c>
      <c r="H5" s="31">
        <f>1/(0.028*0.09*D5)</f>
        <v>198.4126984126984</v>
      </c>
      <c r="I5" s="30">
        <f>K5*G5</f>
        <v>187.19999999999993</v>
      </c>
      <c r="J5" s="60">
        <f>I5/(1/(0.09*D5))</f>
        <v>33.69599999999999</v>
      </c>
      <c r="K5" s="61">
        <f>1/(0.09*D5)</f>
        <v>5.555555555555555</v>
      </c>
      <c r="N5" s="36"/>
    </row>
    <row r="6" spans="1:14" s="10" customFormat="1" ht="15" customHeight="1">
      <c r="A6" s="59"/>
      <c r="B6" s="13"/>
      <c r="C6" s="19" t="s">
        <v>73</v>
      </c>
      <c r="D6" s="29">
        <v>1</v>
      </c>
      <c r="E6" s="29" t="s">
        <v>24</v>
      </c>
      <c r="F6" s="30">
        <v>17200</v>
      </c>
      <c r="G6" s="30">
        <f>F6/(1/(0.013*0.09*D6))</f>
        <v>20.123999999999995</v>
      </c>
      <c r="H6" s="31">
        <f>1/(0.028*0.09*D6)</f>
        <v>396.8253968253968</v>
      </c>
      <c r="I6" s="30">
        <f>K6*G6</f>
        <v>223.59999999999994</v>
      </c>
      <c r="J6" s="60">
        <f>I6/(1/(0.09*D6))</f>
        <v>20.123999999999995</v>
      </c>
      <c r="K6" s="61">
        <f>1/(0.09*D6)</f>
        <v>11.11111111111111</v>
      </c>
      <c r="N6" s="36"/>
    </row>
    <row r="7" spans="1:14" s="10" customFormat="1" ht="15" customHeight="1">
      <c r="A7" s="59"/>
      <c r="B7" s="13"/>
      <c r="C7" s="19" t="s">
        <v>74</v>
      </c>
      <c r="D7" s="29"/>
      <c r="E7" s="29" t="s">
        <v>24</v>
      </c>
      <c r="F7" s="30">
        <v>21500</v>
      </c>
      <c r="G7" s="30"/>
      <c r="H7" s="31"/>
      <c r="I7" s="30">
        <v>279.5</v>
      </c>
      <c r="J7" s="60"/>
      <c r="K7" s="61"/>
      <c r="N7" s="36"/>
    </row>
    <row r="8" spans="1:14" s="10" customFormat="1" ht="15" customHeight="1">
      <c r="A8" s="59"/>
      <c r="B8" s="13"/>
      <c r="C8" s="19" t="s">
        <v>75</v>
      </c>
      <c r="D8" s="29">
        <v>2</v>
      </c>
      <c r="E8" s="29" t="s">
        <v>27</v>
      </c>
      <c r="F8" s="30">
        <v>24560</v>
      </c>
      <c r="G8" s="30">
        <f>F8/(1/(0.013*0.09*D8))</f>
        <v>57.47039999999999</v>
      </c>
      <c r="H8" s="31">
        <f>1/(0.028*0.09*D8)</f>
        <v>198.4126984126984</v>
      </c>
      <c r="I8" s="30">
        <f>K8*G8</f>
        <v>319.2799999999999</v>
      </c>
      <c r="J8" s="60">
        <f>I8/(1/(0.09*D8))</f>
        <v>57.470399999999984</v>
      </c>
      <c r="K8" s="61">
        <f>1/(0.09*D8)</f>
        <v>5.555555555555555</v>
      </c>
      <c r="N8" s="36"/>
    </row>
    <row r="9" spans="1:14" s="10" customFormat="1" ht="15" customHeight="1">
      <c r="A9" s="59"/>
      <c r="B9" s="13"/>
      <c r="C9" s="19" t="s">
        <v>75</v>
      </c>
      <c r="D9" s="29">
        <v>2</v>
      </c>
      <c r="E9" s="29" t="s">
        <v>28</v>
      </c>
      <c r="F9" s="30">
        <v>38300</v>
      </c>
      <c r="G9" s="30">
        <f>F9/(1/(0.013*0.09*D9))</f>
        <v>89.62199999999999</v>
      </c>
      <c r="H9" s="31">
        <f>1/(0.028*0.09*D9)</f>
        <v>198.4126984126984</v>
      </c>
      <c r="I9" s="30">
        <f>K9*G9</f>
        <v>497.8999999999999</v>
      </c>
      <c r="J9" s="60">
        <f>I9/(1/(0.09*D9))</f>
        <v>89.62199999999999</v>
      </c>
      <c r="K9" s="61">
        <f>1/(0.09*D9)</f>
        <v>5.555555555555555</v>
      </c>
      <c r="N9" s="36"/>
    </row>
    <row r="10" spans="1:14" s="10" customFormat="1" ht="15" customHeight="1">
      <c r="A10" s="59"/>
      <c r="B10" s="13"/>
      <c r="C10" s="19" t="s">
        <v>33</v>
      </c>
      <c r="D10" s="29">
        <v>1</v>
      </c>
      <c r="E10" s="29" t="s">
        <v>29</v>
      </c>
      <c r="F10" s="30">
        <v>49900</v>
      </c>
      <c r="G10" s="30">
        <f>F10/(1/(0.013*0.09*D10))</f>
        <v>58.38299999999999</v>
      </c>
      <c r="H10" s="31">
        <f>1/(0.028*0.09*D10)</f>
        <v>396.8253968253968</v>
      </c>
      <c r="I10" s="30">
        <f>K10*G10</f>
        <v>648.6999999999998</v>
      </c>
      <c r="J10" s="60">
        <f>I10/(1/(0.09*D10))</f>
        <v>58.38299999999999</v>
      </c>
      <c r="K10" s="61">
        <f>1/(0.09*D10)</f>
        <v>11.11111111111111</v>
      </c>
      <c r="N10" s="36"/>
    </row>
    <row r="11" spans="1:14" s="10" customFormat="1" ht="15" customHeight="1">
      <c r="A11" s="11" t="s">
        <v>76</v>
      </c>
      <c r="B11" s="62" t="s">
        <v>77</v>
      </c>
      <c r="C11" s="19" t="s">
        <v>33</v>
      </c>
      <c r="D11" s="29">
        <v>2</v>
      </c>
      <c r="E11" s="29" t="s">
        <v>21</v>
      </c>
      <c r="F11" s="30">
        <v>12600</v>
      </c>
      <c r="G11" s="30">
        <f>F11/(1/(0.028*0.113*D11))</f>
        <v>79.7328</v>
      </c>
      <c r="H11" s="31">
        <f>1/(0.028*0.09*D11)</f>
        <v>198.4126984126984</v>
      </c>
      <c r="I11" s="30">
        <f>K11*G11</f>
        <v>352.79999999999995</v>
      </c>
      <c r="J11" s="60">
        <f>I11/(1/(0.113*D11))</f>
        <v>79.7328</v>
      </c>
      <c r="K11" s="61">
        <f>1/(0.113*D11)</f>
        <v>4.424778761061947</v>
      </c>
      <c r="N11" s="36"/>
    </row>
    <row r="12" spans="1:14" s="10" customFormat="1" ht="15" customHeight="1">
      <c r="A12" s="11"/>
      <c r="B12" s="62"/>
      <c r="C12" s="19" t="s">
        <v>73</v>
      </c>
      <c r="D12" s="29">
        <v>1</v>
      </c>
      <c r="E12" s="29" t="s">
        <v>24</v>
      </c>
      <c r="F12" s="30">
        <v>10800</v>
      </c>
      <c r="G12" s="30">
        <f>F12/(1/(0.028*0.113*D12))</f>
        <v>34.1712</v>
      </c>
      <c r="H12" s="31">
        <f>1/(0.028*0.09*D12)</f>
        <v>396.8253968253968</v>
      </c>
      <c r="I12" s="30">
        <f>K12*G12</f>
        <v>302.4</v>
      </c>
      <c r="J12" s="60">
        <f>I12/(1/(0.113*D12))</f>
        <v>34.1712</v>
      </c>
      <c r="K12" s="61">
        <f>1/(0.113*D12)</f>
        <v>8.849557522123893</v>
      </c>
      <c r="N12" s="36"/>
    </row>
    <row r="13" spans="1:14" s="10" customFormat="1" ht="15" customHeight="1">
      <c r="A13" s="11"/>
      <c r="B13" s="62"/>
      <c r="C13" s="19" t="s">
        <v>33</v>
      </c>
      <c r="D13" s="20">
        <v>2</v>
      </c>
      <c r="E13" s="20" t="s">
        <v>27</v>
      </c>
      <c r="F13" s="17">
        <v>22900</v>
      </c>
      <c r="G13" s="30">
        <f>F13/(1/(0.028*0.113*D13))</f>
        <v>144.9112</v>
      </c>
      <c r="H13" s="31">
        <f>1/(0.028*0.09*D13)</f>
        <v>198.4126984126984</v>
      </c>
      <c r="I13" s="30">
        <f>K13*G13</f>
        <v>641.2</v>
      </c>
      <c r="J13" s="60">
        <f>I13/(1/(0.113*D13))</f>
        <v>144.9112</v>
      </c>
      <c r="K13" s="61">
        <f>1/(0.113*D13)</f>
        <v>4.424778761061947</v>
      </c>
      <c r="N13" s="36"/>
    </row>
    <row r="14" spans="1:14" s="10" customFormat="1" ht="15" customHeight="1">
      <c r="A14" s="11"/>
      <c r="B14" s="62"/>
      <c r="C14" s="19" t="s">
        <v>33</v>
      </c>
      <c r="D14" s="20">
        <v>2</v>
      </c>
      <c r="E14" s="20" t="s">
        <v>28</v>
      </c>
      <c r="F14" s="17">
        <v>29100</v>
      </c>
      <c r="G14" s="30">
        <f>F14/(1/(0.028*0.113*D14))</f>
        <v>184.1448</v>
      </c>
      <c r="H14" s="31">
        <f>1/(0.028*0.09*D14)</f>
        <v>198.4126984126984</v>
      </c>
      <c r="I14" s="30">
        <f>K14*G14</f>
        <v>814.8</v>
      </c>
      <c r="J14" s="60">
        <f>I14/(1/(0.113*D14))</f>
        <v>184.1448</v>
      </c>
      <c r="K14" s="61">
        <f>1/(0.113*D14)</f>
        <v>4.424778761061947</v>
      </c>
      <c r="N14" s="36"/>
    </row>
    <row r="15" spans="1:14" s="10" customFormat="1" ht="15" customHeight="1">
      <c r="A15" s="11"/>
      <c r="B15" s="62"/>
      <c r="C15" s="19" t="s">
        <v>33</v>
      </c>
      <c r="D15" s="20">
        <v>1</v>
      </c>
      <c r="E15" s="20" t="s">
        <v>29</v>
      </c>
      <c r="F15" s="17">
        <v>33300</v>
      </c>
      <c r="G15" s="30">
        <f>F15/(1/(0.028*0.113*D15))</f>
        <v>105.3612</v>
      </c>
      <c r="H15" s="31">
        <f>1/(0.028*0.09*D15)</f>
        <v>396.8253968253968</v>
      </c>
      <c r="I15" s="30">
        <f>K15*G15</f>
        <v>932.4</v>
      </c>
      <c r="J15" s="60">
        <f>I15/(1/(0.113*D15))</f>
        <v>105.3612</v>
      </c>
      <c r="K15" s="61">
        <f>1/(0.113*D15)</f>
        <v>8.849557522123893</v>
      </c>
      <c r="N15" s="36"/>
    </row>
    <row r="16" spans="1:14" s="10" customFormat="1" ht="15" customHeight="1">
      <c r="A16" s="11" t="s">
        <v>78</v>
      </c>
      <c r="B16" s="19" t="s">
        <v>77</v>
      </c>
      <c r="C16" s="19" t="s">
        <v>33</v>
      </c>
      <c r="D16" s="29">
        <v>2</v>
      </c>
      <c r="E16" s="29" t="s">
        <v>21</v>
      </c>
      <c r="F16" s="30">
        <v>10200</v>
      </c>
      <c r="G16" s="30">
        <f>F16/(1/(0.028*0.138*D16))</f>
        <v>78.82560000000001</v>
      </c>
      <c r="H16" s="31">
        <f>1/(0.028*0.09*D16)</f>
        <v>198.4126984126984</v>
      </c>
      <c r="I16" s="30">
        <f>K16*G16</f>
        <v>285.6</v>
      </c>
      <c r="J16" s="60">
        <f>I16/(1/(0.138*D16))</f>
        <v>78.82560000000001</v>
      </c>
      <c r="K16" s="61">
        <f>1/(0.138*D16)</f>
        <v>3.623188405797101</v>
      </c>
      <c r="N16" s="36"/>
    </row>
    <row r="17" spans="1:14" s="10" customFormat="1" ht="15" customHeight="1">
      <c r="A17" s="11"/>
      <c r="B17" s="19"/>
      <c r="C17" s="19" t="s">
        <v>73</v>
      </c>
      <c r="D17" s="29">
        <v>1</v>
      </c>
      <c r="E17" s="29" t="s">
        <v>24</v>
      </c>
      <c r="F17" s="30">
        <v>10800</v>
      </c>
      <c r="G17" s="30">
        <f>F17/(1/(0.028*0.138*D17))</f>
        <v>41.7312</v>
      </c>
      <c r="H17" s="31">
        <f>1/(0.028*0.09*D17)</f>
        <v>396.8253968253968</v>
      </c>
      <c r="I17" s="30">
        <f>K17*G17</f>
        <v>302.4</v>
      </c>
      <c r="J17" s="60">
        <f>I17/(1/(0.138*D17))</f>
        <v>41.7312</v>
      </c>
      <c r="K17" s="61">
        <f>1/(0.138*D17)</f>
        <v>7.246376811594202</v>
      </c>
      <c r="N17" s="36"/>
    </row>
    <row r="18" spans="1:14" s="10" customFormat="1" ht="15" customHeight="1">
      <c r="A18" s="11"/>
      <c r="B18" s="19"/>
      <c r="C18" s="19" t="s">
        <v>33</v>
      </c>
      <c r="D18" s="20">
        <v>2</v>
      </c>
      <c r="E18" s="20" t="s">
        <v>27</v>
      </c>
      <c r="F18" s="17">
        <v>18500</v>
      </c>
      <c r="G18" s="30">
        <f>F18/(1/(0.028*0.138*D18))</f>
        <v>142.96800000000002</v>
      </c>
      <c r="H18" s="31">
        <f>1/(0.028*0.09*D18)</f>
        <v>198.4126984126984</v>
      </c>
      <c r="I18" s="30">
        <f>K18*G18</f>
        <v>518</v>
      </c>
      <c r="J18" s="60">
        <f>I18/(1/(0.138*D18))</f>
        <v>142.96800000000002</v>
      </c>
      <c r="K18" s="61">
        <f>1/(0.138*D18)</f>
        <v>3.623188405797101</v>
      </c>
      <c r="N18" s="36"/>
    </row>
    <row r="19" spans="1:14" s="10" customFormat="1" ht="15" customHeight="1">
      <c r="A19" s="11"/>
      <c r="B19" s="19"/>
      <c r="C19" s="19" t="s">
        <v>33</v>
      </c>
      <c r="D19" s="20">
        <v>2</v>
      </c>
      <c r="E19" s="20" t="s">
        <v>28</v>
      </c>
      <c r="F19" s="17">
        <v>28100</v>
      </c>
      <c r="G19" s="30">
        <f>F19/(1/(0.028*0.138*D19))</f>
        <v>217.1568</v>
      </c>
      <c r="H19" s="31">
        <f>1/(0.028*0.09*D19)</f>
        <v>198.4126984126984</v>
      </c>
      <c r="I19" s="30">
        <f>K19*G19</f>
        <v>786.8</v>
      </c>
      <c r="J19" s="60">
        <f>I19/(1/(0.138*D19))</f>
        <v>217.1568</v>
      </c>
      <c r="K19" s="61">
        <f>1/(0.138*D19)</f>
        <v>3.623188405797101</v>
      </c>
      <c r="N19" s="36"/>
    </row>
    <row r="20" spans="1:14" s="10" customFormat="1" ht="15" customHeight="1">
      <c r="A20" s="11"/>
      <c r="B20" s="19"/>
      <c r="C20" s="19" t="s">
        <v>33</v>
      </c>
      <c r="D20" s="20">
        <v>1</v>
      </c>
      <c r="E20" s="20" t="s">
        <v>29</v>
      </c>
      <c r="F20" s="17">
        <v>32300</v>
      </c>
      <c r="G20" s="30">
        <f>F20/(1/(0.028*0.138*D20))</f>
        <v>124.80720000000001</v>
      </c>
      <c r="H20" s="31">
        <f>1/(0.028*0.09*D20)</f>
        <v>396.8253968253968</v>
      </c>
      <c r="I20" s="30">
        <f>K20*G20</f>
        <v>904.4</v>
      </c>
      <c r="J20" s="60">
        <f>I20/(1/(0.138*D20))</f>
        <v>124.80720000000001</v>
      </c>
      <c r="K20" s="61">
        <f>1/(0.138*D20)</f>
        <v>7.246376811594202</v>
      </c>
      <c r="N20" s="36"/>
    </row>
    <row r="21" spans="1:14" s="10" customFormat="1" ht="15" customHeight="1">
      <c r="A21" s="63" t="s">
        <v>31</v>
      </c>
      <c r="B21" s="13" t="s">
        <v>79</v>
      </c>
      <c r="C21" s="19" t="s">
        <v>33</v>
      </c>
      <c r="D21" s="29">
        <v>2</v>
      </c>
      <c r="E21" s="29" t="s">
        <v>21</v>
      </c>
      <c r="F21" s="30">
        <v>12600</v>
      </c>
      <c r="G21" s="30">
        <f>F21/(1/(0.09*0.028*D21))</f>
        <v>63.504000000000005</v>
      </c>
      <c r="H21" s="31">
        <f>1/(0.028*0.09*D21)</f>
        <v>198.4126984126984</v>
      </c>
      <c r="I21" s="30">
        <f>K21*G21</f>
        <v>352.8</v>
      </c>
      <c r="J21" s="60">
        <f>I21/(1/(0.09*D21))</f>
        <v>63.504000000000005</v>
      </c>
      <c r="K21" s="61">
        <f>1/(0.09*D21)</f>
        <v>5.555555555555555</v>
      </c>
      <c r="N21" s="36"/>
    </row>
    <row r="22" spans="1:14" s="10" customFormat="1" ht="15" customHeight="1">
      <c r="A22" s="63"/>
      <c r="B22" s="13"/>
      <c r="C22" s="19" t="s">
        <v>23</v>
      </c>
      <c r="D22" s="29">
        <v>1</v>
      </c>
      <c r="E22" s="29" t="s">
        <v>24</v>
      </c>
      <c r="F22" s="30">
        <v>10800</v>
      </c>
      <c r="G22" s="30">
        <f>F22/(1/(0.09*0.028*D22))</f>
        <v>27.216</v>
      </c>
      <c r="H22" s="31">
        <f>1/(0.028*0.09*D22)</f>
        <v>396.8253968253968</v>
      </c>
      <c r="I22" s="30">
        <f>K22*G22</f>
        <v>302.4</v>
      </c>
      <c r="J22" s="60">
        <f>I22/(1/(0.09*D22))</f>
        <v>27.215999999999998</v>
      </c>
      <c r="K22" s="61">
        <f>1/(0.09*D22)</f>
        <v>11.11111111111111</v>
      </c>
      <c r="N22" s="36"/>
    </row>
    <row r="23" spans="1:14" s="10" customFormat="1" ht="15" customHeight="1">
      <c r="A23" s="63"/>
      <c r="B23" s="13"/>
      <c r="C23" s="19" t="s">
        <v>80</v>
      </c>
      <c r="D23" s="29"/>
      <c r="E23" s="29" t="s">
        <v>24</v>
      </c>
      <c r="F23" s="30">
        <v>20200</v>
      </c>
      <c r="G23" s="30"/>
      <c r="H23" s="31"/>
      <c r="I23" s="30">
        <v>540</v>
      </c>
      <c r="J23" s="60"/>
      <c r="K23" s="61"/>
      <c r="N23" s="36"/>
    </row>
    <row r="24" spans="1:14" s="10" customFormat="1" ht="15" customHeight="1">
      <c r="A24" s="63"/>
      <c r="B24" s="13"/>
      <c r="C24" s="19" t="s">
        <v>75</v>
      </c>
      <c r="D24" s="29">
        <v>2.5</v>
      </c>
      <c r="E24" s="29" t="s">
        <v>27</v>
      </c>
      <c r="F24" s="30">
        <v>23760</v>
      </c>
      <c r="G24" s="30">
        <f>F24/(1/(0.09*0.028*D24))</f>
        <v>149.688</v>
      </c>
      <c r="H24" s="31">
        <f>1/(0.028*0.09*D24)</f>
        <v>158.73015873015873</v>
      </c>
      <c r="I24" s="30">
        <f>K24*G24</f>
        <v>665.28</v>
      </c>
      <c r="J24" s="60">
        <f>I24/(1/(0.09*D24))</f>
        <v>149.688</v>
      </c>
      <c r="K24" s="61">
        <f>1/(0.09*D24)</f>
        <v>4.444444444444445</v>
      </c>
      <c r="N24" s="36"/>
    </row>
    <row r="25" spans="1:14" s="10" customFormat="1" ht="15" customHeight="1">
      <c r="A25" s="63"/>
      <c r="B25" s="13"/>
      <c r="C25" s="19" t="s">
        <v>75</v>
      </c>
      <c r="D25" s="29">
        <v>2</v>
      </c>
      <c r="E25" s="29" t="s">
        <v>28</v>
      </c>
      <c r="F25" s="30">
        <v>26400</v>
      </c>
      <c r="G25" s="30">
        <f>F25/(1/(0.09*0.028*D25))</f>
        <v>133.056</v>
      </c>
      <c r="H25" s="31">
        <f>1/(0.028*0.09*D25)</f>
        <v>198.4126984126984</v>
      </c>
      <c r="I25" s="30">
        <f>K25*G25</f>
        <v>739.2</v>
      </c>
      <c r="J25" s="60">
        <f>I25/(1/(0.09*D25))</f>
        <v>133.056</v>
      </c>
      <c r="K25" s="61">
        <f>1/(0.09*D25)</f>
        <v>5.555555555555555</v>
      </c>
      <c r="N25" s="36"/>
    </row>
    <row r="26" spans="1:14" s="10" customFormat="1" ht="15" customHeight="1">
      <c r="A26" s="63"/>
      <c r="B26" s="13"/>
      <c r="C26" s="62" t="s">
        <v>33</v>
      </c>
      <c r="D26" s="29">
        <v>1</v>
      </c>
      <c r="E26" s="29" t="s">
        <v>29</v>
      </c>
      <c r="F26" s="30">
        <v>30500</v>
      </c>
      <c r="G26" s="30">
        <f>F26/(1/(0.09*0.028*D26))</f>
        <v>76.86</v>
      </c>
      <c r="H26" s="31">
        <f>1/(0.028*0.09*D26)</f>
        <v>396.8253968253968</v>
      </c>
      <c r="I26" s="30">
        <f>K26*G26</f>
        <v>854</v>
      </c>
      <c r="J26" s="60">
        <f>I26/(1/(0.09*D26))</f>
        <v>76.86</v>
      </c>
      <c r="K26" s="61">
        <f>1/(0.09*D26)</f>
        <v>11.11111111111111</v>
      </c>
      <c r="N26" s="36"/>
    </row>
    <row r="27" spans="1:11" s="10" customFormat="1" ht="15" customHeight="1">
      <c r="A27" s="27" t="s">
        <v>81</v>
      </c>
      <c r="B27" s="19" t="s">
        <v>45</v>
      </c>
      <c r="C27" s="35">
        <v>6</v>
      </c>
      <c r="D27" s="20">
        <v>6</v>
      </c>
      <c r="E27" s="35" t="s">
        <v>82</v>
      </c>
      <c r="F27" s="17" t="s">
        <v>83</v>
      </c>
      <c r="G27" s="17" t="e">
        <f>F27/(1/(0.05*0.15*D27))</f>
        <v>#VALUE!</v>
      </c>
      <c r="H27" s="18">
        <f>1/(0.05*0.15*D27)</f>
        <v>22.22222222222222</v>
      </c>
      <c r="I27" s="30"/>
      <c r="J27" s="30" t="e">
        <f>G27</f>
        <v>#VALUE!</v>
      </c>
      <c r="K27" s="31">
        <f>1/(0.138*D27)</f>
        <v>1.2077294685990336</v>
      </c>
    </row>
    <row r="28" spans="1:11" s="10" customFormat="1" ht="15" customHeight="1">
      <c r="A28" s="64" t="s">
        <v>81</v>
      </c>
      <c r="B28" s="65" t="s">
        <v>45</v>
      </c>
      <c r="C28" s="66">
        <v>6</v>
      </c>
      <c r="D28" s="67">
        <v>1</v>
      </c>
      <c r="E28" s="67" t="s">
        <v>46</v>
      </c>
      <c r="F28" s="68" t="s">
        <v>84</v>
      </c>
      <c r="G28" s="68" t="e">
        <f>F28/(1/(0.05*0.15*D28))</f>
        <v>#VALUE!</v>
      </c>
      <c r="H28" s="69">
        <f>1/(0.02*0.1*D28)</f>
        <v>500</v>
      </c>
      <c r="I28" s="70"/>
      <c r="J28" s="30" t="e">
        <f>G28</f>
        <v>#VALUE!</v>
      </c>
      <c r="K28" s="31">
        <f>1/(0.138*D28)</f>
        <v>7.246376811594202</v>
      </c>
    </row>
    <row r="29" spans="1:9" s="10" customFormat="1" ht="15" customHeight="1">
      <c r="A29" s="27" t="s">
        <v>81</v>
      </c>
      <c r="B29" s="71" t="s">
        <v>50</v>
      </c>
      <c r="C29" s="72"/>
      <c r="D29" s="71"/>
      <c r="E29" s="71"/>
      <c r="F29" s="73" t="s">
        <v>85</v>
      </c>
      <c r="G29" s="71"/>
      <c r="H29" s="71"/>
      <c r="I29" s="74"/>
    </row>
    <row r="30" spans="1:9" ht="12.75">
      <c r="A30" s="75"/>
      <c r="B30" s="76"/>
      <c r="C30" s="77" t="s">
        <v>86</v>
      </c>
      <c r="D30" s="76"/>
      <c r="E30" s="76"/>
      <c r="F30" s="76"/>
      <c r="G30" s="76"/>
      <c r="H30" s="76"/>
      <c r="I30" s="76"/>
    </row>
    <row r="31" spans="1:14" ht="12.75" customHeight="1">
      <c r="A31" s="78" t="s">
        <v>87</v>
      </c>
      <c r="B31" s="13" t="s">
        <v>88</v>
      </c>
      <c r="C31" s="19" t="s">
        <v>33</v>
      </c>
      <c r="D31" s="29">
        <v>1</v>
      </c>
      <c r="E31" s="29" t="s">
        <v>21</v>
      </c>
      <c r="F31" s="33">
        <v>20000</v>
      </c>
      <c r="G31" s="33">
        <f>F31/(1/(0.013*0.09*D31))</f>
        <v>23.399999999999995</v>
      </c>
      <c r="H31" s="79">
        <f>1/(0.028*0.09*D31)</f>
        <v>396.8253968253968</v>
      </c>
      <c r="I31" s="33">
        <v>280</v>
      </c>
      <c r="J31" s="80">
        <f>I31/(1/(0.09*D31))</f>
        <v>25.2</v>
      </c>
      <c r="K31" s="81">
        <f>1/(0.09*D31)</f>
        <v>11.11111111111111</v>
      </c>
      <c r="N31" s="76"/>
    </row>
    <row r="32" spans="1:14" ht="15" customHeight="1" hidden="1">
      <c r="A32" s="78"/>
      <c r="B32" s="13"/>
      <c r="C32" s="19"/>
      <c r="D32" s="29">
        <v>1.5</v>
      </c>
      <c r="E32" s="29" t="s">
        <v>21</v>
      </c>
      <c r="F32" s="33">
        <v>7140</v>
      </c>
      <c r="G32" s="33">
        <f>F32/(1/(0.013*0.09*D32))</f>
        <v>12.530699999999996</v>
      </c>
      <c r="H32" s="79">
        <f>1/(0.028*0.09*D32)</f>
        <v>264.5502645502645</v>
      </c>
      <c r="I32" s="33">
        <f>K32*G32</f>
        <v>92.81999999999996</v>
      </c>
      <c r="J32" s="80">
        <f>I32/(1/(0.09*D32))</f>
        <v>12.530699999999996</v>
      </c>
      <c r="K32" s="81">
        <f>1/(0.09*D32)</f>
        <v>7.4074074074074066</v>
      </c>
      <c r="N32" s="76"/>
    </row>
    <row r="33" spans="1:14" ht="12.75">
      <c r="A33" s="78"/>
      <c r="B33" s="13"/>
      <c r="C33" s="19" t="s">
        <v>73</v>
      </c>
      <c r="D33" s="29">
        <v>1</v>
      </c>
      <c r="E33" s="29" t="s">
        <v>24</v>
      </c>
      <c r="F33" s="33">
        <v>17850</v>
      </c>
      <c r="G33" s="33">
        <f>F33/(1/(0.013*0.09*D33))</f>
        <v>20.884499999999996</v>
      </c>
      <c r="H33" s="79">
        <f>1/(0.028*0.09*D33)</f>
        <v>396.8253968253968</v>
      </c>
      <c r="I33" s="33">
        <v>250</v>
      </c>
      <c r="J33" s="80">
        <f>I33/(1/(0.09*D33))</f>
        <v>22.5</v>
      </c>
      <c r="K33" s="81">
        <f>1/(0.09*D33)</f>
        <v>11.11111111111111</v>
      </c>
      <c r="N33" s="76"/>
    </row>
    <row r="34" spans="1:14" ht="12.75">
      <c r="A34" s="78"/>
      <c r="B34" s="13"/>
      <c r="C34" s="19" t="s">
        <v>74</v>
      </c>
      <c r="D34" s="29"/>
      <c r="E34" s="29" t="s">
        <v>24</v>
      </c>
      <c r="F34" s="33">
        <v>21500</v>
      </c>
      <c r="G34" s="33"/>
      <c r="H34" s="79"/>
      <c r="I34" s="33">
        <v>300</v>
      </c>
      <c r="J34" s="80"/>
      <c r="K34" s="81"/>
      <c r="N34" s="76"/>
    </row>
    <row r="35" spans="1:14" ht="12.75">
      <c r="A35" s="78"/>
      <c r="B35" s="13"/>
      <c r="C35" s="19" t="s">
        <v>75</v>
      </c>
      <c r="D35" s="29">
        <v>2</v>
      </c>
      <c r="E35" s="29" t="s">
        <v>27</v>
      </c>
      <c r="F35" s="33">
        <v>27150</v>
      </c>
      <c r="G35" s="33">
        <f>F35/(1/(0.013*0.09*D35))</f>
        <v>63.53099999999999</v>
      </c>
      <c r="H35" s="79">
        <f>1/(0.028*0.09*D35)</f>
        <v>198.4126984126984</v>
      </c>
      <c r="I35" s="33">
        <v>380</v>
      </c>
      <c r="J35" s="80">
        <f>I35/(1/(0.09*D35))</f>
        <v>68.4</v>
      </c>
      <c r="K35" s="81">
        <f>1/(0.09*D35)</f>
        <v>5.555555555555555</v>
      </c>
      <c r="N35" s="76"/>
    </row>
    <row r="36" spans="1:14" ht="12.75">
      <c r="A36" s="78"/>
      <c r="B36" s="13"/>
      <c r="C36" s="19" t="s">
        <v>75</v>
      </c>
      <c r="D36" s="29">
        <v>2</v>
      </c>
      <c r="E36" s="29" t="s">
        <v>28</v>
      </c>
      <c r="F36" s="33">
        <v>35565</v>
      </c>
      <c r="G36" s="33">
        <f>F36/(1/(0.013*0.09*D36))</f>
        <v>83.22209999999998</v>
      </c>
      <c r="H36" s="79">
        <f>1/(0.028*0.09*D36)</f>
        <v>198.4126984126984</v>
      </c>
      <c r="I36" s="33">
        <v>498</v>
      </c>
      <c r="J36" s="80">
        <f>I36/(1/(0.09*D36))</f>
        <v>89.64</v>
      </c>
      <c r="K36" s="81">
        <f>1/(0.09*D36)</f>
        <v>5.555555555555555</v>
      </c>
      <c r="N36" s="76"/>
    </row>
    <row r="37" spans="1:14" ht="12.75">
      <c r="A37" s="78"/>
      <c r="B37" s="13"/>
      <c r="C37" s="19" t="s">
        <v>33</v>
      </c>
      <c r="D37" s="29">
        <v>1</v>
      </c>
      <c r="E37" s="29" t="s">
        <v>29</v>
      </c>
      <c r="F37" s="33">
        <v>46335</v>
      </c>
      <c r="G37" s="33">
        <f>F37/(1/(0.013*0.09*D37))</f>
        <v>54.21194999999999</v>
      </c>
      <c r="H37" s="79">
        <f>1/(0.028*0.09*D37)</f>
        <v>396.8253968253968</v>
      </c>
      <c r="I37" s="33">
        <v>650</v>
      </c>
      <c r="J37" s="80">
        <f>I37/(1/(0.09*D37))</f>
        <v>58.5</v>
      </c>
      <c r="K37" s="81">
        <f>1/(0.09*D37)</f>
        <v>11.11111111111111</v>
      </c>
      <c r="N37" s="76"/>
    </row>
    <row r="38" ht="12.75">
      <c r="M38" s="82"/>
    </row>
    <row r="39" spans="1:9" ht="12.75">
      <c r="A39" s="83" t="s">
        <v>89</v>
      </c>
      <c r="I39" s="84"/>
    </row>
    <row r="40" spans="1:11" s="36" customFormat="1" ht="21.75" customHeight="1">
      <c r="A40" s="37" t="s">
        <v>61</v>
      </c>
      <c r="B40" s="38"/>
      <c r="C40" s="39"/>
      <c r="D40" s="40"/>
      <c r="E40" s="40"/>
      <c r="F40" s="41"/>
      <c r="G40" s="42"/>
      <c r="H40" s="43"/>
      <c r="I40" s="85"/>
      <c r="J40" s="44"/>
      <c r="K40" s="45"/>
    </row>
    <row r="41" spans="1:11" s="36" customFormat="1" ht="21.75" customHeight="1">
      <c r="A41" s="37" t="s">
        <v>90</v>
      </c>
      <c r="B41" s="38"/>
      <c r="C41" s="39"/>
      <c r="D41" s="40"/>
      <c r="E41" s="40"/>
      <c r="F41" s="37" t="s">
        <v>91</v>
      </c>
      <c r="G41" s="42"/>
      <c r="H41" s="43"/>
      <c r="I41" s="85"/>
      <c r="J41" s="44"/>
      <c r="K41" s="45"/>
    </row>
    <row r="42" spans="1:11" s="36" customFormat="1" ht="21.75" customHeight="1">
      <c r="A42" s="37"/>
      <c r="C42" s="39"/>
      <c r="D42" s="40"/>
      <c r="E42" s="40"/>
      <c r="F42" s="41"/>
      <c r="G42" s="42"/>
      <c r="H42" s="43"/>
      <c r="I42" s="85"/>
      <c r="J42" s="44"/>
      <c r="K42" s="45"/>
    </row>
    <row r="43" spans="1:11" s="91" customFormat="1" ht="12.75">
      <c r="A43" s="86" t="s">
        <v>62</v>
      </c>
      <c r="B43" s="87" t="s">
        <v>63</v>
      </c>
      <c r="C43" s="87"/>
      <c r="D43" s="88"/>
      <c r="E43" s="88"/>
      <c r="F43" s="89"/>
      <c r="G43" s="88"/>
      <c r="H43" s="88"/>
      <c r="I43" s="90"/>
      <c r="J43" s="88"/>
      <c r="K43" s="88"/>
    </row>
    <row r="44" spans="1:11" s="91" customFormat="1" ht="12.75">
      <c r="A44" s="92" t="s">
        <v>64</v>
      </c>
      <c r="D44" s="87"/>
      <c r="E44" s="93" t="s">
        <v>65</v>
      </c>
      <c r="F44" s="89"/>
      <c r="G44" s="88"/>
      <c r="H44" s="88"/>
      <c r="J44" s="88"/>
      <c r="K44" s="88"/>
    </row>
  </sheetData>
  <sheetProtection selectLockedCells="1" selectUnlockedCells="1"/>
  <mergeCells count="10">
    <mergeCell ref="A3:A10"/>
    <mergeCell ref="B3:B10"/>
    <mergeCell ref="A11:A15"/>
    <mergeCell ref="B11:B15"/>
    <mergeCell ref="A16:A20"/>
    <mergeCell ref="B16:B20"/>
    <mergeCell ref="A21:A26"/>
    <mergeCell ref="B21:B26"/>
    <mergeCell ref="A31:A37"/>
    <mergeCell ref="B31:B3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Ирина Слоневская</cp:lastModifiedBy>
  <cp:lastPrinted>2012-11-27T11:23:56Z</cp:lastPrinted>
  <dcterms:created xsi:type="dcterms:W3CDTF">2012-05-09T10:07:59Z</dcterms:created>
  <dcterms:modified xsi:type="dcterms:W3CDTF">2013-01-22T00:57:37Z</dcterms:modified>
  <cp:category/>
  <cp:version/>
  <cp:contentType/>
  <cp:contentStatus/>
  <cp:revision>1</cp:revision>
</cp:coreProperties>
</file>