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58" activeTab="1"/>
  </bookViews>
  <sheets>
    <sheet name="ЛИВНА ЛКМ" sheetId="1" r:id="rId1"/>
    <sheet name="ЛИВНА СУХИЕ СМЕСИ" sheetId="2" r:id="rId2"/>
    <sheet name="ЛИВНА ДЕКОРАТИВКА" sheetId="3" r:id="rId3"/>
  </sheets>
  <externalReferences>
    <externalReference r:id="rId6"/>
  </externalReferences>
  <definedNames/>
  <calcPr fullCalcOnLoad="1"/>
</workbook>
</file>

<file path=xl/sharedStrings.xml><?xml version="1.0" encoding="utf-8"?>
<sst xmlns="http://schemas.openxmlformats.org/spreadsheetml/2006/main" count="740" uniqueCount="373">
  <si>
    <t xml:space="preserve"> Универсальный строительный клей на винилацетатной  основе. Предназначен для склеивания изделий из бумаги, картона, стекла, фарфора, кожи, ткани, а также для  приклеивания этикеток, фотографий, линолеума, облицовочных плиток. Используется в качестве модификатора в строительных растворах. Изготавливается из высококачественного сырья фирмы Forcit. Кратковременный предел прочности 10,4 кг/см2. Бесцветен после высыхания. Расход от 0.1 кг/м2. Время высыхания 4 часа. Не наносить при температуре ниже +5º С.</t>
  </si>
  <si>
    <t>0,5 кг (евробутылка)</t>
  </si>
  <si>
    <t>10,0 кг (евроведро)</t>
  </si>
  <si>
    <t>30,0 кг (евроведро)</t>
  </si>
  <si>
    <t>Клей ПВА "Универсальный"</t>
  </si>
  <si>
    <t xml:space="preserve"> Клей ПВА "Универсальный" предназначен для склеивания различных изделий из дерева, бумаги, картона, стекла, фарфора, кожи, тканей. Обладает повышенной влагостойкостью и пластичностью. Изготавливается из высококачественного сырья фирмы Forcit. Кратковременный предел прочности 12,8 кг/см2. Бесцветен после высыхания. Расход от 0,1 кг/м2. Время высыхания 4 часа. Не наносить при температуре ниже +5º С.</t>
  </si>
  <si>
    <t>Клей ПВА "Мебельный"</t>
  </si>
  <si>
    <t xml:space="preserve">Высококачественный поливинилацетатный клей. Предназначен для высококачественных столярных работ. Морозостоек. Изготавливается из высококачественного сырья фирмы Forcit. Кратковременный предел прочности 12,8 кг/см2. Бесцветен после высыхания. Расход от 0,1 кг/м2 Время высыхания 4 часа Не наносить при температуре ниже +5º С. </t>
  </si>
  <si>
    <t>Клей строительный             для монтажа пенополистирольных потолочных плит</t>
  </si>
  <si>
    <t xml:space="preserve"> Предназначен для наклеивания пенополистиролиных, пенопластовых потолочных плит и декоративных элементов на  бетонные, оштукатуренные, шпатлеванные поверхности, а так же на ГВЛ, ГКЛ, ДСП, ДВП либо дерево.Отличается высокой прочностью и долговечностью, отличная адгезия к поверхности. Удобен в монтаже. Повышенная белизна.
Экологически чистый, нетоксичный продукт. Расход 0,15 до 0,3 кг/м2 .</t>
  </si>
  <si>
    <t>Клей бустилат "Экстра"</t>
  </si>
  <si>
    <t xml:space="preserve"> Универсальный клей на полимерной основе. Предназначен для наклеивания синтетический ворсовых ковров, линолеума, полимерных облицовочных плиток, обоев. Обладает высокой адгезией, имеет прочное и эластичное соединение. После высыхания имеет белый цвет. Расход от 0,5 кг/м2. Время высыхания 24 часа. Не наносить при температуре ниже +5º С.</t>
  </si>
  <si>
    <t>1,2 кг (евроведро)</t>
  </si>
  <si>
    <t>2,5 кг (евроведро)</t>
  </si>
  <si>
    <t>14,0 кг (евроведро)</t>
  </si>
  <si>
    <t>Клей акриловый универсальный              "Ливна-10"</t>
  </si>
  <si>
    <t xml:space="preserve"> Универсальный акриловый строительный клей обладающий высокой адгезией, водостойкостью, прочностью и долговечностью. Предназначен для наклеивания синтетический ворсовых ковров, всех видов линолеума, полимерных облицовочных плиток, потолочных плит и других отделочных материалов. После высыхания имеет белый цвет. Расход от 0,15 кг/м2. Время высыхания 2о часов. Не наносить при температуре ниже +5º С.</t>
  </si>
  <si>
    <t>1,5 кг (евроведро)</t>
  </si>
  <si>
    <t>8,0 кг (евроведро)</t>
  </si>
  <si>
    <t>Желаем успехов! Приглашаем к сотрудничеству!</t>
  </si>
  <si>
    <r>
      <t xml:space="preserve">1,0 л (мет.банка) </t>
    </r>
    <r>
      <rPr>
        <i/>
        <sz val="8"/>
        <rFont val="Calibri"/>
        <family val="2"/>
      </rPr>
      <t>прозрачный</t>
    </r>
  </si>
  <si>
    <r>
      <t xml:space="preserve">2,0 л (мет. банка) </t>
    </r>
    <r>
      <rPr>
        <i/>
        <sz val="8"/>
        <rFont val="Calibri"/>
        <family val="2"/>
      </rPr>
      <t>прозрачный</t>
    </r>
  </si>
  <si>
    <r>
      <t xml:space="preserve">1,0 л (мет.банка) </t>
    </r>
    <r>
      <rPr>
        <i/>
        <sz val="8"/>
        <rFont val="Calibri"/>
        <family val="2"/>
      </rPr>
      <t xml:space="preserve">сосна </t>
    </r>
    <r>
      <rPr>
        <sz val="8"/>
        <rFont val="Calibri"/>
        <family val="2"/>
      </rPr>
      <t>обыкновынная</t>
    </r>
  </si>
  <si>
    <r>
      <t xml:space="preserve">2,0 л (мет. банка) </t>
    </r>
    <r>
      <rPr>
        <i/>
        <sz val="8"/>
        <rFont val="Calibri"/>
        <family val="2"/>
      </rPr>
      <t>сосна</t>
    </r>
  </si>
  <si>
    <r>
      <t xml:space="preserve">1,0 л (мет.банка) </t>
    </r>
    <r>
      <rPr>
        <i/>
        <sz val="8"/>
        <rFont val="Calibri"/>
        <family val="2"/>
      </rPr>
      <t>сосна итальянская</t>
    </r>
  </si>
  <si>
    <r>
      <t xml:space="preserve">2,0 л (мет. банка) </t>
    </r>
    <r>
      <rPr>
        <i/>
        <sz val="8"/>
        <rFont val="Calibri"/>
        <family val="2"/>
      </rPr>
      <t>сосна итальянская</t>
    </r>
  </si>
  <si>
    <r>
      <t xml:space="preserve">1,0 л (мет.банка) </t>
    </r>
    <r>
      <rPr>
        <i/>
        <sz val="8"/>
        <rFont val="Calibri"/>
        <family val="2"/>
      </rPr>
      <t>орех</t>
    </r>
  </si>
  <si>
    <r>
      <t xml:space="preserve">2,0 л (мет. банка) </t>
    </r>
    <r>
      <rPr>
        <i/>
        <sz val="8"/>
        <rFont val="Calibri"/>
        <family val="2"/>
      </rPr>
      <t>орех</t>
    </r>
  </si>
  <si>
    <r>
      <t xml:space="preserve">1,0 л (мет.банка) </t>
    </r>
    <r>
      <rPr>
        <i/>
        <sz val="8"/>
        <rFont val="Calibri"/>
        <family val="2"/>
      </rPr>
      <t>розовое дерево</t>
    </r>
  </si>
  <si>
    <r>
      <t xml:space="preserve">2,0 л (мет. банка) </t>
    </r>
    <r>
      <rPr>
        <i/>
        <sz val="8"/>
        <rFont val="Calibri"/>
        <family val="2"/>
      </rPr>
      <t>розовое дерево</t>
    </r>
  </si>
  <si>
    <r>
      <t xml:space="preserve">1,0 л (мет.банка) </t>
    </r>
    <r>
      <rPr>
        <i/>
        <sz val="8"/>
        <rFont val="Calibri"/>
        <family val="2"/>
      </rPr>
      <t>эбеновое дерево</t>
    </r>
  </si>
  <si>
    <r>
      <t xml:space="preserve">2,0 л (мет. банка) </t>
    </r>
    <r>
      <rPr>
        <i/>
        <sz val="8"/>
        <rFont val="Calibri"/>
        <family val="2"/>
      </rPr>
      <t>эбеновое дерево</t>
    </r>
  </si>
  <si>
    <r>
      <t xml:space="preserve">1,0 л (мет.банка) </t>
    </r>
    <r>
      <rPr>
        <i/>
        <sz val="8"/>
        <rFont val="Calibri"/>
        <family val="2"/>
      </rPr>
      <t>пихта</t>
    </r>
  </si>
  <si>
    <r>
      <t xml:space="preserve">2,0 л (мет. банка) </t>
    </r>
    <r>
      <rPr>
        <i/>
        <sz val="8"/>
        <rFont val="Calibri"/>
        <family val="2"/>
      </rPr>
      <t>пихта</t>
    </r>
  </si>
  <si>
    <r>
      <t xml:space="preserve">1,0 л (мет.банка) </t>
    </r>
    <r>
      <rPr>
        <i/>
        <sz val="8"/>
        <rFont val="Calibri"/>
        <family val="2"/>
      </rPr>
      <t>красное дерево</t>
    </r>
  </si>
  <si>
    <r>
      <t xml:space="preserve">2,0 л (мет. банка) </t>
    </r>
    <r>
      <rPr>
        <i/>
        <sz val="8"/>
        <rFont val="Calibri"/>
        <family val="2"/>
      </rPr>
      <t>красное дерево</t>
    </r>
  </si>
  <si>
    <r>
      <t xml:space="preserve">1,0 л (мет.банка) </t>
    </r>
    <r>
      <rPr>
        <i/>
        <sz val="8"/>
        <rFont val="Calibri"/>
        <family val="2"/>
      </rPr>
      <t>каштан</t>
    </r>
  </si>
  <si>
    <r>
      <t xml:space="preserve">2,0 л (мет. банка) </t>
    </r>
    <r>
      <rPr>
        <i/>
        <sz val="8"/>
        <rFont val="Calibri"/>
        <family val="2"/>
      </rPr>
      <t>каштан</t>
    </r>
  </si>
  <si>
    <r>
      <t xml:space="preserve">1,0 л (мет.банка) </t>
    </r>
    <r>
      <rPr>
        <i/>
        <sz val="8"/>
        <rFont val="Calibri"/>
        <family val="2"/>
      </rPr>
      <t>дуб моренный</t>
    </r>
  </si>
  <si>
    <r>
      <t xml:space="preserve">1,0 л (мет. банка) </t>
    </r>
    <r>
      <rPr>
        <i/>
        <sz val="8"/>
        <rFont val="Calibri"/>
        <family val="2"/>
      </rPr>
      <t>дуб мореный</t>
    </r>
  </si>
  <si>
    <r>
      <t xml:space="preserve">1,0 л (мет.банка) </t>
    </r>
    <r>
      <rPr>
        <i/>
        <sz val="8"/>
        <rFont val="Calibri"/>
        <family val="2"/>
      </rPr>
      <t>оливковый ясень</t>
    </r>
  </si>
  <si>
    <r>
      <t xml:space="preserve">2,0 л (мет. банка) </t>
    </r>
    <r>
      <rPr>
        <i/>
        <sz val="8"/>
        <rFont val="Calibri"/>
        <family val="2"/>
      </rPr>
      <t>оливковый ясень</t>
    </r>
  </si>
  <si>
    <r>
      <t xml:space="preserve">1,0 л (мет.банка) </t>
    </r>
    <r>
      <rPr>
        <i/>
        <sz val="8"/>
        <rFont val="Calibri"/>
        <family val="2"/>
      </rPr>
      <t>тик</t>
    </r>
  </si>
  <si>
    <r>
      <t xml:space="preserve">2,0 л (мет. Банка) </t>
    </r>
    <r>
      <rPr>
        <i/>
        <sz val="8"/>
        <rFont val="Calibri"/>
        <family val="2"/>
      </rPr>
      <t>тик</t>
    </r>
  </si>
  <si>
    <r>
      <t xml:space="preserve">2,0 л (мет.банка) </t>
    </r>
    <r>
      <rPr>
        <i/>
        <sz val="8"/>
        <rFont val="Calibri"/>
        <family val="2"/>
      </rPr>
      <t>прозрачный</t>
    </r>
  </si>
  <si>
    <r>
      <t xml:space="preserve">2,0 л (мет.банка) </t>
    </r>
    <r>
      <rPr>
        <i/>
        <sz val="8"/>
        <rFont val="Calibri"/>
        <family val="2"/>
      </rPr>
      <t>сосна</t>
    </r>
    <r>
      <rPr>
        <sz val="8"/>
        <rFont val="Calibri"/>
        <family val="2"/>
      </rPr>
      <t xml:space="preserve"> обыкновынная</t>
    </r>
  </si>
  <si>
    <r>
      <t xml:space="preserve">2,0 л (мет.банка) </t>
    </r>
    <r>
      <rPr>
        <i/>
        <sz val="8"/>
        <rFont val="Calibri"/>
        <family val="2"/>
      </rPr>
      <t>сосна итальянская</t>
    </r>
  </si>
  <si>
    <r>
      <t xml:space="preserve">2,0 л (мет.банка) </t>
    </r>
    <r>
      <rPr>
        <i/>
        <sz val="8"/>
        <rFont val="Calibri"/>
        <family val="2"/>
      </rPr>
      <t>орех</t>
    </r>
  </si>
  <si>
    <r>
      <t xml:space="preserve">2,0 л (мет.банка) </t>
    </r>
    <r>
      <rPr>
        <i/>
        <sz val="8"/>
        <rFont val="Calibri"/>
        <family val="2"/>
      </rPr>
      <t>розовое дерево</t>
    </r>
  </si>
  <si>
    <t>Применяется при наружном утеплении стен зданий с использованием фасадных плит из волокнистого минерального утеплителя или из пенополистирола, а также в качестве клееармирующего слоя под дальнейшую декоративную отделку. Клей пластичен и удобонаносим, стоек к деформационным нагрузкам, паропроницаем, обладает высокими адгезионными свойствами, водо-и морозостоек. Тип С2Т. Стандарт EN 12004</t>
  </si>
  <si>
    <t>Кладочный раствор                         Profit Теплострой</t>
  </si>
  <si>
    <t>Цементный теплоизолирующий раствор с легким минеральным наполнителем. Применим для кладки блоков и кирпича любых минеральных видов. Особенно удобен и оправдан при работе с блоками из ячеистого или пенобетона с нарушенной или неправильной поверхностной геометрией. Вынужденные локальные утолщения кладочного шва , неизбежно образующиеся при работе с такими и другими стеновыми материалами, не приводят к образованию развитых «мостиков холода» и не снижают теплоизолирующих свойств кладочного массива по швам кладки</t>
  </si>
  <si>
    <t>Теплоизолирующая штукатурка  Profit Теплострой</t>
  </si>
  <si>
    <t>Штукатурка на цементной основе с легким минеральным наполнителем. Низкая теплопроводность штукатурки позволяет использовать ее для наружного утепления и выравнивания стен зданий и сооружений практически из любых минеральных материалов, включая конструкционный ячеистый бетон. Штукатурка обладает хорошей паропроницаемостью, способствует поддержанию комфортного микроклимата внутри помещений в оштукатуренном здании.</t>
  </si>
  <si>
    <t>Цементная стяжка легкая Profit Теплострой</t>
  </si>
  <si>
    <t>Теплоизолирующая стяжка на цементной основе с легким минеральным наполнителем. Применяется при внутренних работах для утепления и выравнивания несущих оснований при наличии на их поверхности большого количества объемных инженерных коммуникаций. Толщина слоя стяжки, наносимого за один прием – до 200 мм. Стяжка легка и огнестойка, особенно рекомендуется для утепления перекрытия на верхнем и полов на нижнем этажах зданий и сооружений</t>
  </si>
  <si>
    <t xml:space="preserve">Гидроизолирующий состав                          Profit-Барьер </t>
  </si>
  <si>
    <t>Жесткая цементно-полимерная гидроизоляция обмазочного типа. Наносится на изолируемую поверхность (бетон, прочные цементные стяжки и штукатурки) кистью, валиком или шпателем за два или три прохода для создания защитного гидроизолирующего слоя толщиной 4-4,5мм. Применяется для гидроизоляции фасадов зданий, подземных сооружений, сырых производственных и бытовых помещений (прачечные, бани, санузлы), плавательных бассейнов, резервуаров для воды, устойчив к солевой и щелочной коррозии и действию нефтепродуктов. Водонепроницаемость гидроизолирующего слоя 4 мм не менее 0,7 МПа, морозостойкость более F75.</t>
  </si>
  <si>
    <t>Ассортимент будет увеличен до 60-ти наименований</t>
  </si>
  <si>
    <t>Действительно с 10.03.11г.   В зависимости от объема заказа действует дополнительная система скидок.</t>
  </si>
  <si>
    <t>Фасовка</t>
  </si>
  <si>
    <t>ОПТ от 50 т.р</t>
  </si>
  <si>
    <t>Цена  в расчете на  литр</t>
  </si>
  <si>
    <t>Розница</t>
  </si>
  <si>
    <t xml:space="preserve">Декоративные штукатурки </t>
  </si>
  <si>
    <t>Венецианская штукатурка</t>
  </si>
  <si>
    <t>5,0литров</t>
  </si>
  <si>
    <t xml:space="preserve">Декоративное покрытие для внутренних работ. Поверхности, покрытые Венецианской штукатуркой создают полное ощущение благородного камня-мрамор, малахит, оникс и пр. При нанесении штукатурки возможно применение различных техник нанесения, что позволяет создать интерьер, как будто из цельного обработанного камня без швов и стыков. </t>
  </si>
  <si>
    <t>10,0 литров</t>
  </si>
  <si>
    <t>Ренессанс</t>
  </si>
  <si>
    <t>Декоративное покрытие для внутренних и наружных работ, создающего эффекты водяных брызг, гранитного камня, коры дерева- это еще не всё многообразие фактур, которые позволяет получить эта декоративная штукатурка. Множество цветовых вариантов и фактур позволяют дизайнеру до безграничности использовать свои идеи.</t>
  </si>
  <si>
    <t>Барокко</t>
  </si>
  <si>
    <t>Декоративное покрытие для внутренних  работ, создающего эффект бархатной поверхности. Благородство и стиль, очарование бархатной мягкости - это покрытие, которое делает акцент на утонченность и элегантность интерьера. Солидность отделки, строгость и четкость открывают широкие перспективы для творчества.</t>
  </si>
  <si>
    <t>Модерн</t>
  </si>
  <si>
    <t>12</t>
  </si>
  <si>
    <t xml:space="preserve">  </t>
  </si>
  <si>
    <t>действительно с 10 марта 2011 года</t>
  </si>
  <si>
    <t>Цены даны справочно. В каждом конкретном случае</t>
  </si>
  <si>
    <t xml:space="preserve"> компания готова предоставить специальные скидки</t>
  </si>
  <si>
    <t>Наименование продукта</t>
  </si>
  <si>
    <t>Масса, кг</t>
  </si>
  <si>
    <t>Упаковка</t>
  </si>
  <si>
    <t xml:space="preserve">Цена оптовая базовая </t>
  </si>
  <si>
    <t>Краткая характеристика продукта</t>
  </si>
  <si>
    <t xml:space="preserve"> шт. в коробке</t>
  </si>
  <si>
    <t>коробок в поддоне</t>
  </si>
  <si>
    <t>шт. в поддоне</t>
  </si>
  <si>
    <t>ОПТ от 50 тыс. руб</t>
  </si>
  <si>
    <t>РОЗНИЦА</t>
  </si>
  <si>
    <t>Цена  в расчете на  л</t>
  </si>
  <si>
    <t>Цена  в расчете на  кг</t>
  </si>
  <si>
    <t>ДЕКОРАТИВНЫЕ ШТУКАТУРКИ</t>
  </si>
  <si>
    <t>25 кг</t>
  </si>
  <si>
    <t>12 шт.</t>
  </si>
  <si>
    <t>Предназначена для всех видов поверхностей (как интерьеров, так и для фасадов). Наносить на сухую, твердую и ровную поверхность, предварительно обработанную грунтом. Перед использованием шуткатурку тщательно перемешать, при необходимости можно разбавить водой (но не более 5%). Наносится кельмой или распылителем (диаметр отверстия 6-7 мм, давление 2-4 бар), далее при помощи терки разровнять штукатурку одним узором. Наносить без пауз, устраняя неровности. Не наносить при прямом солнечном излучении, увеличении влажности выше 80% и температуре воздуха ниже +5 и выше +30. Выпускается в 2-х базах (база А и С). Колеруется  пигментными пастами по системам Monicolor, NCS, RAL, Dawn , а также тонер-красками Livna S133. (для темных цветов желательно также тонировать и грунт). Расход 3-4 кг/м2 при нанесении на ровную поверхность.</t>
  </si>
  <si>
    <t>Предназначена для всех видов поверхностей (как для интерьеров, так и для фасадов). Наносить на сухую, твердую и ровную поверхность, предварительно обработанную грунтом. Перед использованием штукатурку тщательно перемешать, при необходимости можно разбавить водой (но не более 5%). Наносится кельмой из нержавеющей стали или специальным распылителем для мелкозернистых штукатурок (рабочее давление 3-4 бар). Наносить ровным слоем и разровнять на толщину зерна. Структурировать равномерно при помощи пластмассовой или полиуретановой терки.  Не наносить при прямом солнечном излучении, увеличении влажности выше 80% и температуре воздуха ниже +5 и выше +30.   Выпускается в 2-х базах (база А и С). Колеруется  пигментными пастами по системам Monicolor, NCS, RAL, Dawn , а также тонер-красками Livna S133. (для темных цветов желательно также тонировать и грунт). Расход 3-4 кг/м2 при нанесении на ровную поверхность.</t>
  </si>
  <si>
    <t>ГРУНТУЮЩИЕ СОСТАВЫ</t>
  </si>
  <si>
    <t>Грунт-пропитка              "Ливна-27"</t>
  </si>
  <si>
    <t>1,0 кг (в тару)</t>
  </si>
  <si>
    <t>Экологически чистое, не содержащее эмиссий и растворителей грунтующее средство для внутренних работ. Предназначена для пропитки минеральных штукатурок, бетона, кирпича, шпатлевок. После высыхания прозрачная и бесцветная. Расход от 0,15 кг/м2. Время высыхания 4-5 часов. Не наносить при прямом солнечном излучении и температуре ниже +5ºС.</t>
  </si>
  <si>
    <t>1,0 кг (евроведро)</t>
  </si>
  <si>
    <t>2,0 кг (евроведро)</t>
  </si>
  <si>
    <t>3,0 кг (евроведро)</t>
  </si>
  <si>
    <t>5,0 (канистра)</t>
  </si>
  <si>
    <t>10,0 (канистра)</t>
  </si>
  <si>
    <t>20,0 кг (евроведро)</t>
  </si>
  <si>
    <t>30,0 (евроведро)</t>
  </si>
  <si>
    <t>Грунт-стабилизатор "Ливна-7"</t>
  </si>
  <si>
    <t>Экологически чистое, не содержащее эмиссий и растворителей грунтующее средство для внешних и внутренних работ. Предназначена для глубокого закрепляющего грунтования минеральных штукатурок, бетона, кирпича, гипса. После высыхания прозрачная и бесцветная. Расход от 0,15 кг/м2. Время высыхания 4-5 часов. Не наносить при прямом солнечном излучении и температуре ниже +5ºС.</t>
  </si>
  <si>
    <t>Грунт-герметизатор "Ливна-15"</t>
  </si>
  <si>
    <t>Экологически чистое, не содержащее эмиссий и растворителей бесцветное грунтующее средство для внешних и внутренних работ. Предназначена для гидроизоляции пористых и чувствительных к влаге поверхностей, а также, для модифицирования свойств строительных растворов. После высыхания прозрачная и бесцветная. Расход от 0,15  кг/м2. Время высыхания 4-5 часов. Не наносить при прямом солнечном излучении и температуре ниже +5ºС.</t>
  </si>
  <si>
    <t>Грунт-антигриб   "Ливна-28"</t>
  </si>
  <si>
    <t>Радикальное высокоэффективное вспомогательное средство для внутренних и наружных работ, содержащее фунгицидные и бактерицидные добавки, предназначенное для обработки поверхностей с поражениями плесенью и грибками. После высыхания прозрачная и бесцветная. Расход от 0,1 кг/м2. Время высыхания 24 часа. Не проводить работы при температуре ниже +5ºС. Вызывает раздражение при попадании на кожу.</t>
  </si>
  <si>
    <t>1,4 кг (евроведро)</t>
  </si>
  <si>
    <t>Грунтовка по дереву "Livna-129"</t>
  </si>
  <si>
    <t xml:space="preserve">Грунтовочное средство для внтуренних и наружных работ по деревянным поверхностям, усиливающее адгезию при нанесении акриловых красок. Обладает сильными антисептическими и гидроизолирующими свойствами. После высыхания прозрачная и бесцветная. Расход от 0,15 кг/м2. Время высыхания 24 часа. Не наносить при прямом солнечном излучении. </t>
  </si>
  <si>
    <t>0,5 л (мет.банка)</t>
  </si>
  <si>
    <t>1,0 л (мет.банка)</t>
  </si>
  <si>
    <t>3,0 л (мет.банка)</t>
  </si>
  <si>
    <t>1,00 кг (в тару)</t>
  </si>
  <si>
    <t xml:space="preserve"> Грунтовка по металлу предназначена для подготовки металла под окраску любыми видами красок, а также для создания антикоррозийной пленки на поверхности металла. Цвет черный, красный и желтый. Расход от 0,15 кг/м2. Время высыхания 4-5 часов. Не наносить при прямом солнечном излучении.</t>
  </si>
  <si>
    <t>Грунт по металлу               "Livna-122"</t>
  </si>
  <si>
    <t>30,0 л (евроведро)</t>
  </si>
  <si>
    <t>Грунт "Бетон Контакт"</t>
  </si>
  <si>
    <t>Грунт предназначен для предварительной обработки плотных, слабо впитывающих влагу оснований(монолитного бетона,бетонных блоков,бетонных потолков) перед нанесением гипсовых,гипсово-известковых,известково-цементных и т.д. штукатурок.В качестве сцепляющей грунтовки перед укладкой новой керамической плитки на старую с помощью плиточного клея. В качестве грунтовки перед оштукатуриванием старых плиточных облицовок гипсовой штукатуркой для предварительной обработки ГКЛ перед облицовкой керамической плиткой.Грунтовка полностью готова к применению.перед использованием перемешать.Наносить валиком или кистью.Не наносить на промороженную поверхность, работать при t не ниже +5С.</t>
  </si>
  <si>
    <t xml:space="preserve">                                                                        10,0 л (евроведро)</t>
  </si>
  <si>
    <t>ИНТЕРЬЕРНЫЕ И ФАСАДНЫЕ ШПАТЛЕВКИ</t>
  </si>
  <si>
    <t>Шпатлевка "Масляно-клеевая" ЛЮКС</t>
  </si>
  <si>
    <t xml:space="preserve"> Традиционная шпатлевка  на масляно-клеевой основе, предназначенная для выравнивания и заполнения неровностей, пор, раковин, щелей по деревянным, бетонным и оштукатуренным поверхностям внутри помещений под последующую грунтовку, окраску маслянными, акриловыми и алкидными красками. После высыхания имеет белый цвет. Раход от 0,3 кг/м2. Время высыхания 20-24 часа. Не наносить при температуре ниже +5ºС.</t>
  </si>
  <si>
    <t>1,0 кг (евробанка)</t>
  </si>
  <si>
    <t>5,0 кг (евроведро)</t>
  </si>
  <si>
    <t>15,0 кг (евроведро)</t>
  </si>
  <si>
    <t>50,0 кг (евроведро)</t>
  </si>
  <si>
    <t>2,0 кг (пакет)</t>
  </si>
  <si>
    <t>4,0 кг (пакет)</t>
  </si>
  <si>
    <t>10,0 кг (пакет)</t>
  </si>
  <si>
    <t>15,0 кг (пакет)</t>
  </si>
  <si>
    <t>20,0 кг (пакет)</t>
  </si>
  <si>
    <t>Шпатлевка интерьерная                        на основе ПВА</t>
  </si>
  <si>
    <t xml:space="preserve"> Экологически чистая интерьерная шпатлевка на основе ПВА для внутренних работ. Предназначена для выравнивания  и  заполнения неровностей, пор, раковин, трещин и т.п. по деревянным, бетонным и оштукатуренным поверхностям, с последующей грунтовкой, под покраску любыми типами лакокрасочных материалов, декоративных покрытий, оклейку любыми типами обоев и синтетических пленок. Образует высокопрочное, долговечное покрытие. Эластична в работе. Расход - 0,3-1,0 кг/м2 в зависимости от толщины слоя. Не проводить работы при температуре ниже +5ºС</t>
  </si>
  <si>
    <t>Шпатлевка латексная                  "Ливна-11"</t>
  </si>
  <si>
    <t xml:space="preserve"> Шпатлевка на латексной основе для внутренних и наружных работ. Предназначена для выравнивания  и  заполнения неровностей, пор, раковин трещин и т.п. по деревянным, бетонным и оштукатуренным поверхностям. Образует прочное и долговечное покрытие. Высокоэластична в работе. После высыхания имеет белый цвет. Расход от 0,3 кг/м2. Время высыхания - 4 часа. Не проводить работы при температуре ниже +5ºС</t>
  </si>
  <si>
    <t>Шпатлевка акриловая                 "Ливна-8"</t>
  </si>
  <si>
    <t xml:space="preserve">Универсальная быстросохнущая акриловая шпатлевка для внутренних и наружных работ. Предназначена для выравнивания дефектов, неровностей и заделки трещин на кирпичных, бетонных, гипсовых, деревянных и других поверхностях, а также для затирки межплиточных швов. Обладает высокой адгезией. Образует прочное, долговечное и "дышащее" покрытие. Высокоэластична в работе. После высыхания имеет белый цвет. Расход от 0,3 кг/м2. Время высыхания - 3 часа. Не проводить работы при температуре ниже +5ºС </t>
  </si>
  <si>
    <t>Шпатлевка по гипсокартону               "Ливна-30" ПРОФИ</t>
  </si>
  <si>
    <t xml:space="preserve"> Акриловая, малоусадочная шпатлевка, предназначенная для выравнивания дефектов, неровностей и заделки щелей по гипсокартону, гипсоволокну, минеральным штукатуркам. Обладает высокой адгезией и повышенной прочностью. Отлично шлифуется.  После высыхания имеет белый цвет. Расход 0,3 кг/м2. Время высыхания - 3 часа. Не наносить при температуре ниже +5ºС.</t>
  </si>
  <si>
    <t>Шпатлевка финишная                   "Ливна-31"</t>
  </si>
  <si>
    <t xml:space="preserve"> Экологически чистая финишная акриловая шпатлевка для внутренних работ. Предназначена для выравнивания окрашиваемой поверхности и заделки небольших трещин при внутренних работах по бетону, штукатурке, кирпичу, дереву, гипсокартону и др. пористым поверхностям.  Отлично шлифуется, малоусадочна при максимальной толщине слоя в 2 мм.  После высыхания имеет белый цвет. Расход 0,3 кг/м2. Время высыхания - 4-6 часов. Не наносить при температуре ниже +5ºС.</t>
  </si>
  <si>
    <t>Шпатлевка по дереву "Ливна-14"</t>
  </si>
  <si>
    <t xml:space="preserve"> Акриловая шпатлевка, предназначена для выравнивания деревянных поверхностей, заполнения сколов, выпавших сучков, швов в местах склеивания и прочих дефектов. Имеет высокую адгезию, отлично шлифуется, не дает усадки, исключает появление грибков. Цвет: белый, бук, дуб, сосна.  Расход от 0,3 кг/м2. Время высыхания - 4 часа. Не наносить при температуре ниже +5ºС</t>
  </si>
  <si>
    <t>0,9 кг (евробанка)</t>
  </si>
  <si>
    <t>Шпакрил "Шпатлевка + покраска"</t>
  </si>
  <si>
    <t xml:space="preserve"> Шпакрил, предназначен для выравнивания дефектов, неровностей и заделки трещин на кирпичных.бетонных, гипсовых, деревянных и других поверхностях. Для последующей огрунтовки, окраски всеми видами красок и эмалей, оклеивания обоями и синтетическими пленками, а так же как самостоятельное средство для окраски поверхности. После высыхания имеет белый цвет. Расходпри шпатлевании от 0,3 кг/м2 до 1кг/м2, при окрашивании 160-200гр/м2. Время высыхания 4 часа Не наносить при температуре ниже +5º С.</t>
  </si>
  <si>
    <t>ИНТЕРЬЕРНЫЕ КРАСКИ</t>
  </si>
  <si>
    <t xml:space="preserve">Краска водоэмульсионная супербелая для потолков              БЕЛОСНЕЖКА Е201                                </t>
  </si>
  <si>
    <t>1,0 л (в тару)</t>
  </si>
  <si>
    <t xml:space="preserve">Супербелая совершенно матовая водоэмульсионная краска для окраски потолков, предварительно зашпатлеванных и прогрунтованных (бетон, гипс, гипсокартон, ДВП, ДСП и т.д.) в дальнейшем не подверженных влажной уборке и мытью. Отличается исключительной белизной 97,66% (согласно DIN 6174) и прекрасной кроющей способностью. Колеруется пигментными пастами по системам Monicolor, NCS, RAL, Dawn, а также тонер-красками S133. Примерный расход при нанесении в 1 слой - 0,14 л/м2. </t>
  </si>
  <si>
    <t>1,0 л (евроведро)</t>
  </si>
  <si>
    <t>2,0 л (евроведро)</t>
  </si>
  <si>
    <t>3,0 л (евроведро)</t>
  </si>
  <si>
    <t>5,0 л (евроведро)</t>
  </si>
  <si>
    <t>10,0 л (евроведро)</t>
  </si>
  <si>
    <t>20,0 л (евроведро)</t>
  </si>
  <si>
    <t>Краска водоэмульсионная супербелая для потолков  БЕЛОСНЕЖКА-              Экстра E258                  (База А)</t>
  </si>
  <si>
    <t xml:space="preserve">   Супербелая  водоразбавляемая  латексная краска на акриловой основе с исключительной белизной (97,25% DIN 6174) и отличной  кроющей способностью (99,35% DIN 5033-7). Применяется для окрашивания оштукатуренных, бетонных, зашпатлеванных, кирпичных  и картонных поверхностей , обоев, древесно-стружечных  и древесно- волокнистых плит. Выдерживает 200 проходов мокрой щеткой согласно DIN 53778. Колеруется  пигментными пастами по системам Monicolor, NCS, RAL, Dawn , а также тонер-красками S133. Примерный расход при нанесении в 1 слой - 0,14 л/м2. </t>
  </si>
  <si>
    <t>Краска водоэмульсионная супербелая матовая для стен и потолков S209 (База А)</t>
  </si>
  <si>
    <t xml:space="preserve"> Супербелая  водоразбавляемая  латексная краска на акриловой основе с исключительной белизной (97,25% DIN 6174) и отличной  кроющей способностью (99,35% DIN 5033-7). Применяется для окрашивания оштукатуренных, бетонных, зашпатлеванных, кирпичных  и картонных поверхностей , обоев, древесно-стружечных  и древесно- волокнистых плит.
Выдерживает 200 проходов мокрой щеткой согласно DIN 53778. Колеруется  пигментными пастами по системам Monicolor, NCS, RAL, Dawn , а также тонер-красками S133. Примерный расход при нанесении в 1 слой - 0,14 л/м2.</t>
  </si>
  <si>
    <t>Краска водоэмульсионная супербелая матовая для стен и потолков S235 (База А)</t>
  </si>
  <si>
    <t xml:space="preserve">Супербелая  водоразбавляемая  моющаяся латексная краска на акриловой основе с исключительной белизной (97,13% DIN 6174) и отличной  кроющей способностью ( 99,28% DIN 5033-7). Применяется для окрашивания оштукатуренных, бетонных, зашпатлеванных, кирпичных  и картонных поверхностей , обоев, древесно-стружечных  и древесно- волокнистых плит. Выдерживает 2000 проходов мокрой щеткой согласно DIN 53778. Колеруется  пигментными пастами по системам Monicolor, NCS, RAL, Dawn , а также тонер-красками S133. Примерный расход при нанесении в 1 слой - 0,13 л/м2. </t>
  </si>
  <si>
    <t>Краска водоэмульсионная  для кухни, ванной и др. влажных помещений                    S216F (База А)</t>
  </si>
  <si>
    <t xml:space="preserve">                                                                                                                                                                                                                 Специальная латексная краска на акриловой основе с фунгицидной и бактерицидной защитой с  белизной (96,94 DIN 6174) и отличной  кроющей способностью ( 99,16%  DIN 5033-7). Применяется для окраски внутри помещений с повышенной влажностью по новым или ранее окрашенным поверхностям из гипса, бетона, кирпича, дерева, ДСП, ДВП. Выдерживает жесткую мойку щеткой с применением СМС (10000 проходов мокрой щеткой согласно DIN 53778).Колеруется  пигментными пастами по системам Monicolor, NCS, RAL, Dawn , а также тонер-красками S133. Примерный расход при нанесении в 1 слой - 0,13 л/м2.</t>
  </si>
  <si>
    <t>Краска водоэмульсионная суперстойкая для стен и окраски обоев S217 (База А)</t>
  </si>
  <si>
    <t xml:space="preserve"> Суперстойкая  водоразбавляемая  моющаяся латексная краска на акриловой основе с  белизной 96,90%( DIN 6174) и отличной  кроющей способностью (99,16% DIN 5033-7). Применяется для окрашивания стен и потолков, подвергающихся большим механическим нагрузкам, а также мытью, в том числе при помощи СМС по новым и ранее окрашенным поверхностям из гипса, бетона, кирпича, дерева, ДСП, ДВП, а также для окраски обоев. Выдерживает жесткую мойку щеткой с применением СМС (10000 проходов мокрой щеткой согласно DIN 53778). Колеруется  пигментными пастами по системам Monicolor, NCS, RAL, Dawn , а также тонер-красками S133. Примерный расход при нанесении в 1 слой - 0,13 л/м2.</t>
  </si>
  <si>
    <t>Краска водоэмульсионная супербелая суперстойкая для стен и потолков S100                      (База А)</t>
  </si>
  <si>
    <t xml:space="preserve">Супербелая и суперстойкая  водоразбавляемая  моющаяся латексная краска на акриловой основе с  белизной 96,82%( DIN 6174) и отличной кроющей способностью ( 99,40% DIN 5033-7).Срок эксплуатации не менее 10 лет. Применяется для окрашивания стен и потолков, подвергающихся большим механическим нагрузкам, а также мытью, в том числе при помощи СМС по новым и ранее окрашенным поверхностям из гипса, бетона, кирпича, дерева, ДСП, ДВП, а также для окраски обоев. Выдерживает жесткую мойку щеткой с применением СМС (20000 проходов мокрой щеткой согласно DIN 53778). Колеруется  пигментными пастами по системам Monicolor, NCS, RAL, Dawn , а также тонер-красками S133. Примерный расход при нанесении в 1 слой - 0,13 л/м2.                                                                  </t>
  </si>
  <si>
    <t>Краска водоэмульсионная супербелая суперстойкая для высоконагруженных стен S300                      (База А)</t>
  </si>
  <si>
    <t xml:space="preserve">Супербелая и суперстойкая  водоразбавляемая  моющаяся латексная краска на акриловой основе с исключительной  белизной 97,19%( DIN 6174) и отличной  кроющей способностью ( 99,19 % DIN 5033-7).Срок эксплуатации не менее 10 лет. Для окраски высоконагруженных стен , требующих постоянной влажной уборки (больницы, школы, детские сады, подъезды), по новым и ранее окрашенным поверхностям из гипса, бетона,кирпича,дерева, ДСП и ДВП.. Выдерживает жесткую мойку щеткой с применением СМС ( более 20000 проходов мокрой щеткой согласно DIN 53778). Колеруется  пигментными пастами по системам Monycolor, NCS, RAL, Dawn, а также тонер-красками S133. Примерный расход при нанесении в 1 слой - 0,13 л/м2 </t>
  </si>
  <si>
    <t>Краска акриловая полнотоновая                "Ливна-33"                     (24 цвета)</t>
  </si>
  <si>
    <t>0,3 кг (евробутылка)</t>
  </si>
  <si>
    <t xml:space="preserve"> Предназначена для тонирования интерьерных и фасадных водных красок, а также в качестве самостоятельного покрытия различных поверхностей на минеральной основе (бетонных, оштукатуренных, асбоцементных, деревянных, гипсокартонных и др.) 24 цвета. Расход от 0,11 кг/м2. Время высыхания 4-5 часов.Не наносить при температуре ниже +5ºС</t>
  </si>
  <si>
    <t>0,6 кг (евробутылка)</t>
  </si>
  <si>
    <t>ФАСАДНЫЕ КРАСКИ</t>
  </si>
  <si>
    <t>Краска фасадная для наружных работ EX112 (База А)</t>
  </si>
  <si>
    <t xml:space="preserve"> Стандартная фасадная краска на основе водной дисперсии акриловых смол. Краска предназначена для проведения наружных работ по загрунтованным минеральным впитывающим основаниям. Обладает хорошей адгезией и укрывистостью, легко наносится. Цвет белый, матовый. Расход от 0,11 кг/м2. Время высыхания 4-5 часов. Не наносить при прямом солнечном излучении и температуре ниже +5С.</t>
  </si>
  <si>
    <t>Краска фасадная суперстойкая для наружных работ EX132 (База А)</t>
  </si>
  <si>
    <t xml:space="preserve">Улучшенная краска на основе водной дисперсии акриловых смол. Краска предназначена для проведения фасадных работ по загрунтованным минеральным основаниям, а также для окраски обоев. Имеет заключение Госстройсертификации на 10 лет условной эксплуатации. Обладает хорошей адгезией и укрывистостью, легко наносится. Цвет белый, матовый. Расход от 0,11 кг/м2. Время высыхания 4-5 часов. Не наносить при прямом солнечном узлучении и температуре ниже +5ºС. </t>
  </si>
  <si>
    <t>ИНТЕРЬЕРНЫЕ И ФАСАДНЫЕ ЭМАЛИ</t>
  </si>
  <si>
    <t>Эмаль акриловая по дереву Livna-120</t>
  </si>
  <si>
    <t xml:space="preserve"> Полуглянцевая акриловая эмаль для внутренних и наружных работ. Предназначена для окончательной окраски минеральных, деревянных, полимерных оснований, подготовленных соответствующим образом. После высыхания покрытие имеет прочную пленку, обладаетгрязеотталкивающими свойствами, устойчивостью к истиранию и механическим нагрузкам. Не рекомендуется для окраски полов. Цвет белый, полуматовая, полуглянцевая. Расход от 0,12 кг/м2. Не наносить при температуре ниже +5º С.</t>
  </si>
  <si>
    <t>0,45 л (мет.бана)</t>
  </si>
  <si>
    <t>0,9 л (мет.банка)</t>
  </si>
  <si>
    <t>2,7 л (мет.банка)</t>
  </si>
  <si>
    <t>Эмаль акриловая для окон и дверей              Livna-126</t>
  </si>
  <si>
    <t xml:space="preserve">Полуглянцевая акриловая эмаль для внутренних и наружных работ. Предназначена для окончательной окраски деревянных окон, дверей и конструкций, подготовленных соответствующим образом. После высыхания покрытие имеет прочную пленку, высокую атмосферостойкость,  устойчивостью к истиранию и механическим нагрузкам. Не рекомендуется для окраски полов. Цвет белый, полуматовая, полуглянцевая. Расход от 0,12 кг/м2. Не наносить при температуре ниже +5 С. </t>
  </si>
  <si>
    <t>Эмаль акриловая по металлу Livna-121</t>
  </si>
  <si>
    <t xml:space="preserve">Акриловая эмаль для внутренних и наружных работ. Эмаль предназначена для окончательной окраски металлических оснований. После высыхания покрытие имеет прочную эластичную пленку, обладает обладаетгрязеотталкивающими свойствами, устойчивостью к истиранию и механическим нагрузкам. Не рекомендуется для окраски полов. Цвет белый, полуматовая, полуглянцевая. Расход от 0,12 кг/м2. Время высыхания 3-4 часа.  Не наносить при температуре ниже +5º С. Не наносить на незагрунтованные металлические поверхности. </t>
  </si>
  <si>
    <t>0,45 л (мет.банка)</t>
  </si>
  <si>
    <t>Эмаль акриловая для радиаторов оттопления                       Livna-134</t>
  </si>
  <si>
    <t xml:space="preserve"> Акриловая эмаль для внутренних и наружных работ. Эмаль предназначена для окончательной окраски радиаторов отопления, металлических оснований, а также для минеральных, деревянных,  полимерных оснований. После высыхания выдерживает температуру до +90 ºС, имеет прочную эластичную пленку, обладает обладаетгрязеотталкивающими свойствами, устойчивостью к истиранию и механическим нагрузкам. Не рекомендуется для окраски полов. Цвет белый, полуматовая, полуглянцевая. Расход от 0,12 кг/м2. Время высыхания 3-4 часа.  Не наносить при температуре ниже +5º С. Не наносить на незагрунтованные металлические поверхности.</t>
  </si>
  <si>
    <t>Акриловая эмаль   Livnа-136</t>
  </si>
  <si>
    <t xml:space="preserve">Быстросохнущая, нестекающая акриловая эмаль без вредного запаха, для внутренних и наружных работ. Без органических растворителей. Предназначена для окраски любых поверхностей при выполнении интерьерных, либо фасадных работ. Белизна 96,8% по DIN 6174. Обладает высокой стойкостью к старению, высокая адгезия к поверхности, химически, износо- и водостойкая пленка выдерживает частую мойку с СМС.  Высокая эластичность позволяет применять на новых объектах, дающих усадку. Быстро сохнет. Колеруется пигментными пастами по системам Monicolor, NSC, RAL, Dawn. </t>
  </si>
  <si>
    <t>Эмаль акриловая для пола Livna-137</t>
  </si>
  <si>
    <t xml:space="preserve">Быстросохнущая, нестекающая акриловая эмаль без вредного запаха, для внутренних и наружных работ. Без органических растворителей. Предназначена для окраски полов и цокольных зон, подоконников, любых изделий из дерева и древесносодержащих материалов, а также любых минеральных поверхностей после соответствующей подготовки. Высокоэластичная пленка не растрескивается и позволяет древесине дышать, что исключает ее загнивание. Прекрасная атмосферо- и влагостойкость. Исключительная стойкость к истираемости (более 20000 проходов щеткой). Колеруется пигментными пастами по системам Monicolor, NSC, RAL, Dawn. </t>
  </si>
  <si>
    <t>Эмаль глянцевая Livna-138</t>
  </si>
  <si>
    <t xml:space="preserve"> Глянцевая быстросохнущая, нестекающая акриловая эмаль без вредного запаха, для внутренних и наружных работ. Без органических растворителей. Предназначена для окрашивания новых либо ранее окрашенных изделий из древесины и древесносодержащих материалов, а также любых минеральных и полимерных оснований. Исключительная белизна 97,8% по DIN 6174. Высокоэластичная пленка не желтеет, не растрескивается и позволяет древесине дышать, что исключает ее загнивание. Прекрасная атмосферо- и влагостойкость. Исключительная стойкость к истираемости (более 20000 проходов щеткой). Колеруется пигментными пастами по системам Monicolor, NSC, RAL, Dawn.</t>
  </si>
  <si>
    <t>ЛАКИ</t>
  </si>
  <si>
    <t>Лак акриловый панельный                   Livna L-119</t>
  </si>
  <si>
    <t>1,0 л(в тару)</t>
  </si>
  <si>
    <t xml:space="preserve"> Акриловый лак для внутренних и наружных работ, применяющийся для защитно-декоративной отделки  деревянных изделий, обшивочных досок, стеновых и потолочных панелей. Может использоваться в качестве защитного покрытия кирпичных стен,а также для покрытия поверхностей, окрашенных латексными красками и стен оклеенных бумажными обоями, для придания им влаго- и износостойкости. Не имеет цвета, поверхность полуглянцевая. Расход от 0,13 л/м2. Время высыхания - от 1-5 часа. Не наносить при температуре ниже +5º С.</t>
  </si>
  <si>
    <t>1,0 л (мет. банка)</t>
  </si>
  <si>
    <t>2,0 л (мет. банка)</t>
  </si>
  <si>
    <t>Лак акриловый мебельный  матовый                    Livna L-125</t>
  </si>
  <si>
    <t xml:space="preserve"> Матовый акриловый лак на водной основе. Предназначен для отделки мебели и других изделий из древесины , эксплуатируемый как внутри так и снаружи. Быстрот сохнет, не имеет запаха. После высыхания образует высокопрочное водонепроницаемое матовое покрытие, образует стойкую к механическим нагрузкам пленку. Щелочестойкий.   Расход от 0,13 л/м2. Время высыхания от 1-5 час. Не наносить при температуре ниже +5º С. </t>
  </si>
  <si>
    <t>Лак паркетный акрило-уретановый двухкомпонентный глянцевый                    Livna L-224</t>
  </si>
  <si>
    <t xml:space="preserve">Двухкомпонентный акрило-уретановый лак на водной основе Бесцветный водорастворимый  лак для внутренних работ на основе полиуретана.  Лак рекомендован для паркетных деревянных полов в жилых и общественный помещениях. Не имеет запаха. Поверхность глянцевая. Образует пленку устойчивую к истиранию. Хорошо шлифуется и растекается.Щелочестойкий.  Расход от 0,13 л/м2. Время высыхания от 1-5 час. Не наносить при температуре ниже +5º С и выше +30ºС, а также при сильном сквозняке. </t>
  </si>
  <si>
    <t>Лак фасадный акриловый "Livna L-139"</t>
  </si>
  <si>
    <t xml:space="preserve"> Лак фасадный цветового тонирования для зищиты деревянных фасадов зданий, а также для лакировки и окраски др. деревянных изделий.Обеспечивает тройную защиту древесины (две защиты от ультрофиолета и защиту против грибков и плесени)  Без запаха, атмосферостоек,выдержывает влажную уборку с СМС. Образует дышещее покрытие пожаро- и взрыво безопасный материал. Защита древесины до 8 лет. Расход 0,13 л/м2. Время высыхания от 1-5 час. Ненаносить при температуре не ниже +5.</t>
  </si>
  <si>
    <t>СТРОИТЕЛЬНЫЕ КЛЕИ</t>
  </si>
  <si>
    <t>Клей ПВА "Строительный"</t>
  </si>
  <si>
    <t>Декоративное покрытие для наружных  работ, позволяющее получить различные фактуры, оставаясь при этом абсолютно влаго- и химически стойким материалом. Без текстурирования полностью имитирует поверхность "пиленого песчаника". После покрытия фасадным лаком "Livna L139" выдерживает мойку высоконапорными моющими аппаратами, что делает актуальным использование данного материала на фасадах зданий находящихся в непосредственной близости от автомагистралей.</t>
  </si>
  <si>
    <t>Ампир</t>
  </si>
  <si>
    <t>Декоративное высокоэластичное покрытие для внутренних и наружных  работ. Благодаря высокой эластичности, данный материал не только позволяет придать помещению неповторимый интерьер, но и скрыть "подводные камни"  "быстростроя", трещины на стенах от усадки зданий и прочие недостатки.</t>
  </si>
  <si>
    <t>Эрмитаж</t>
  </si>
  <si>
    <t>Декоративное покрытие для внутренних  работ с эффектом вспененной  поверхности. Создает ощущение поверхности покрытой шелком. Аристократичный стиль, богатство ярких, насыщеных или наоборот пастельных тонов, делает помещение по настоящему королевским тронным залом. При нанесении на большие площади, зрительно увеличивает помещение.</t>
  </si>
  <si>
    <t>Колизей</t>
  </si>
  <si>
    <t>Декоративное покрытие для внутренних и наружных работ, создающее полное ощущение стен средневекового замка. Фактуру грубоотесанного камня, которого не пощадило время., но всё же по-прежнему прочного, подчеркнет тонирование воском, лазурью или лаком. Великолепно сочетается в интерьере с деревянными элементами, либо с тонкофактурными штукатурками.</t>
  </si>
  <si>
    <t>Валенсия</t>
  </si>
  <si>
    <t>Декоративное покрытие для внутренних и наружных работ. Классический отделочный материал для декорирования поверхностей как в интерьерах, так и на фасадах зданий. Поверхность имитирует кору дерева изъеденную древоточцем. Легкость нанесения, многообразие возможных тестур даже новичка может сделать профессионалом.</t>
  </si>
  <si>
    <t>Версаль</t>
  </si>
  <si>
    <t>Декоративное покрытие для внутренних и наружных работ. Позволяет создавать структуры грубых, рваных и пластинчатых материалов, которые легко вписываются в интерьер как средневекового стиля, так и современного "Хай-тека" При использовании декоративного воска "DecoWax" или лазури "DecoLasur" получаются грубые скальные виды, нанесение лака "Livna-L125, -L139" методом аэрографии создаются объёмные объекты,изменяющие геометрию как самого элемента, так и помещения в целом.</t>
  </si>
  <si>
    <t>Декоративный воск ArtSecolo"DecoWax"</t>
  </si>
  <si>
    <t>нефасов.</t>
  </si>
  <si>
    <t>Декоративный воск для финишного декорирования штукатурок, красок, обоев и других материалов. Предназначен для создания различных декоративных эффектов, подчеркивания текстуры декоративного покрытия. Выпускается в 17 базовых цветах, создает дополнительную защиту от влаги и УФ-излучения.</t>
  </si>
  <si>
    <t>1,0 литр</t>
  </si>
  <si>
    <t>Декоративная глазурь ArtSecolo"DecoLasur"</t>
  </si>
  <si>
    <t>Декоративная глазурь для финишного декорирования штукатурок, красок, обоев и других материалов. Предназначена для создания различных декоративных эффектов, выделяет текстуру декоративных покрытий более тонким слоем (в отличие от декоративного воска). Выпускается в 6 базовых цветах, создает дополнительную защиту от влаги и УФ-излучения.</t>
  </si>
  <si>
    <t xml:space="preserve">Декоративная глазурь"DecoGlasur" "Золото инков"  </t>
  </si>
  <si>
    <t xml:space="preserve">Декоративная глазурь"DecoGlasur" "Золото скифов" </t>
  </si>
  <si>
    <t xml:space="preserve">Декоративная глазурь"DecoGlasur" "Королевский жемчуг"  </t>
  </si>
  <si>
    <t xml:space="preserve">Декоративная глазурь"DecoGlasur" "Лунная пыль" </t>
  </si>
  <si>
    <t xml:space="preserve">Декоративная глазурь"DecoGlasur" "Серебрянный дождь" </t>
  </si>
  <si>
    <t>Декоративная эмали "Livna"</t>
  </si>
  <si>
    <t xml:space="preserve">Декоративная  эмаль Livna "Античное золото" </t>
  </si>
  <si>
    <t>0,5 литр</t>
  </si>
  <si>
    <t xml:space="preserve">Декоративная  эмаль  Livna "Белое золото" </t>
  </si>
  <si>
    <t>Декоративные эмали для внутренних и наружных работ с различными эффектами металлического блеска. Предназначены для декоративного эффекта по различным основаниям: дереву, металлу, гипсу, камню, пластикам, керамическим изделиям, обоям, тканям и коже.Выпускается в семи базовых цветах</t>
  </si>
  <si>
    <t xml:space="preserve">Декоративная  эмаль  Livna "Дипломат" </t>
  </si>
  <si>
    <t xml:space="preserve">Декоративная  эмаль  Livna "Жемчуг" </t>
  </si>
  <si>
    <t xml:space="preserve">Декоративная  эмаль  Livna "Красное золото" </t>
  </si>
  <si>
    <t xml:space="preserve">Декоративная  эмаль  Livna "Красная медь" </t>
  </si>
  <si>
    <t xml:space="preserve">Декоративная  эмаль  Livna "Куба" </t>
  </si>
  <si>
    <t>Декоративная  эмаль  Livna "Скифское золото"</t>
  </si>
  <si>
    <t>Декоративный воск "DecoWax" "Утренняя роса" (прозрачный)</t>
  </si>
  <si>
    <t>Декоративная глазурь"DecoGlasur" "Утренняя роса" (прозрачная)</t>
  </si>
  <si>
    <t>Прайс-лист</t>
  </si>
  <si>
    <t>ПРАЙС-ЛИСТ</t>
  </si>
  <si>
    <t>Оптовая от 10т.р.</t>
  </si>
  <si>
    <r>
      <t xml:space="preserve">2,0 л (мет.банка) </t>
    </r>
    <r>
      <rPr>
        <i/>
        <sz val="8"/>
        <rFont val="Calibri"/>
        <family val="2"/>
      </rPr>
      <t>красное дерево</t>
    </r>
  </si>
  <si>
    <r>
      <t xml:space="preserve">2,0 л (мет.банка) </t>
    </r>
    <r>
      <rPr>
        <i/>
        <sz val="8"/>
        <rFont val="Calibri"/>
        <family val="2"/>
      </rPr>
      <t>каштан</t>
    </r>
  </si>
  <si>
    <r>
      <t xml:space="preserve">2,0 л (мет.банка) </t>
    </r>
    <r>
      <rPr>
        <i/>
        <sz val="8"/>
        <rFont val="Calibri"/>
        <family val="2"/>
      </rPr>
      <t xml:space="preserve">дуб мореный </t>
    </r>
  </si>
  <si>
    <r>
      <t xml:space="preserve">2,0 л (мет.банка) </t>
    </r>
    <r>
      <rPr>
        <i/>
        <sz val="8"/>
        <rFont val="Calibri"/>
        <family val="2"/>
      </rPr>
      <t>оливковый ясень</t>
    </r>
  </si>
  <si>
    <r>
      <t xml:space="preserve">2,0 л. (мет.банка) </t>
    </r>
    <r>
      <rPr>
        <i/>
        <sz val="8"/>
        <rFont val="Calibri"/>
        <family val="2"/>
      </rPr>
      <t>тик</t>
    </r>
  </si>
  <si>
    <r>
      <t>Декоративная штукатурка        BALTIJAS LAIKS</t>
    </r>
    <r>
      <rPr>
        <b/>
        <i/>
        <sz val="8"/>
        <rFont val="Calibri"/>
        <family val="2"/>
      </rPr>
      <t xml:space="preserve"> фактура "творог"</t>
    </r>
  </si>
  <si>
    <r>
      <t>Декоративная штукатурка           BALTIJAS LAIKS</t>
    </r>
    <r>
      <rPr>
        <b/>
        <i/>
        <sz val="8"/>
        <rFont val="Calibri"/>
        <family val="2"/>
      </rPr>
      <t xml:space="preserve"> фактура "бороздчатая"</t>
    </r>
  </si>
  <si>
    <t>Действительно с 10.03.2010г.   В зависимости от объема заказа действует дополнительная система скидок.</t>
  </si>
  <si>
    <t>Кол-во в поддоне, шт.</t>
  </si>
  <si>
    <t>Цены</t>
  </si>
  <si>
    <t>Розничная</t>
  </si>
  <si>
    <t>Клей Profit Гипс Монтаж</t>
  </si>
  <si>
    <t>35 кг</t>
  </si>
  <si>
    <t>Грунтующие составы</t>
  </si>
  <si>
    <t>Грунт –пропитка Profit GN12</t>
  </si>
  <si>
    <t xml:space="preserve">5,0 л </t>
  </si>
  <si>
    <t>Предназначен для обработки   впитывающих оснований перед облицовкой керамическими и каменными плитками, нанесением штукатурок, самовыравнивающихся смесей для полов, стяжек с подогревом, окраской красками, нанесением декоративных штукатурок, оклейкой обоями и пр. Применяется на стенах и полах внутри и снаружи помещений для обработки: бетона, цементно-песчанных стяжек(в том числе с подогревом), цементно-песчанных, цементно-известковых и гипсовых штукатурок, ячеистого бетона, древесно-стружечных, древесно-волокнистых, гипсокартонных и других плит, кладок из кирпича и натурального камня. Может применяться в качестве эластифицирующей добавки к сухим строительным смесям.). Грунтовка высыхает в течении 4-6 часов.Не проводить работы при температуре ниже +5 С и выше + 35 С (температура воздуха и обрабатываемого объекта). Влажность не более 80%.</t>
  </si>
  <si>
    <t>10,0 л</t>
  </si>
  <si>
    <t>Грунтовка глубокого проникновения Profit GN17</t>
  </si>
  <si>
    <t xml:space="preserve"> Предназначен для обработки сильно впитывающих оснований , слабых оснований при высокоответсвенных работах перед облицовкой керамическими и каменными плитками, нанесением штукатурок, самовыравнивающихся смесей для полов, стяжек с подогревом, окраской красками, нанесением декоративных штукатурок, оклейкой обоями и пр. Применяется на стенах и полах внутри и снаружи помещений для обработки: бетона, цементно-песчанных стяжек(в том числе с подогревом), цементно-песчанных, цементно-известковых и гипсовых штукатурок, ячеистого бетона, древесно-стружечных, древесно-волокнистых, гипсокартонных и других плит, кладок из кирпича и натурального камня. Может применяться в качестве модифицирующей добавки, значительно повышающей эластичность твердых  растворов ( клеев, штукатурок,стяжек и пр.). Грунтовка высыхает в течении 4-6 часов.Не проводить работы при температуре ниже +5 С и выше + 35 С (температура воздуха и обрабатываемого объекта). Влажность не более 80%.</t>
  </si>
  <si>
    <t>Многоцелевая грунтовка концентрат Profit GN 20.</t>
  </si>
  <si>
    <t>Предназначена для обработки впитывающих и невпитывающих оснований перед нанесением самовыравнивающихся смесей для пола и укладкой керамических и каменных плиток, окраски лакокрасочными материалами при внутренних и наружных работах с целью повышения адгезии наносимых материалов к основанию. Выпускается виде концентрата и при обычном применении подлежит разбавлению водой. Применяется на стенах и полах внутри и снаружи помещений для обработки: бетона, цементно-песчанных стяжек(в том числе с подогревом), цементно-песчанных, цементно-известковых и гипсовых штукатурок, ячеистого бетона, древесно-стружечных, древесно-волокнистых, гипсокартонных и других плит, кладок из кирпича и натурального камня, дощатых полов. А также по невпитывающим основаниям ,мозаичному и вакууммированному бетону. Может применяться в качестве модифицирующей добавки, значительно повышающей эластичность твердых  растворов ( клеев, штукатурок,стяжек и пр.) Грунтовка высыхает в течении 4-6 часов.Не проводить работы при температуре ниже +5 С и выше + 35 С (температура воздуха и обрабатываемого объекта). Влажность не более 80%.</t>
  </si>
  <si>
    <t xml:space="preserve"> Противогрибковое средство Profit GF23</t>
  </si>
  <si>
    <t>Предназначено для уничтожения грибков, плесени, лишайников, мхов и микроорганизмов (водорослей и бактерий) при выполнении ремонтных работ на минеральных основаниях внутри и снаружи зданий. GF 23 обладает фунгистатическими свойствами и длительное время препятствует развитию новых организмов. применяется для обработки сухих, очищенных минеральных оснований, таких как кирпичные и каменные кладки, штукатурки, бетон, по деревянным основаниям.Обработанную поверхность необходимо выдержать в течении 8-10 часов для наиболее эффекиного воздействия средства на микрофлору. Рабочая температура: не проводить работы при температуре ниже +5 С и выше + 35 С (температура воздуха и обрабатываемого объекта). Влажность не более 80%.</t>
  </si>
  <si>
    <t>Грунт "Бетон Контакт" Profit GT44</t>
  </si>
  <si>
    <t xml:space="preserve">Кладочные растворы </t>
  </si>
  <si>
    <t>Кладочный раствор                         Profit Строймастер (модифицированный)</t>
  </si>
  <si>
    <t>Цементный раствор для кладки и монтажа строительных конструкций из бетона и железобетона,  глиняного и силикатного кирпича, природного и искусственного камня. Раствор обладает высокой пластичностью и удобонаносимостью. Прочность на сжатие более 15 МПа. Тип M15G, EN 998-2</t>
  </si>
  <si>
    <t>Клей для ячеистого бетона                        Profit Блок</t>
  </si>
  <si>
    <t>Цементный  раствор для кладки  стен из блоков ячеистого бетона, шлакоблоков, силикатного кирпича. Раствор влагостоек и морозостоек, обеспечивает минимальную толщину шва, что сохраняет высокие теплоизоляционные свойства блоков в массиве кладки. Прочность на сжатие свыше 10 МПа. Тип М10Т, EN 998-2</t>
  </si>
  <si>
    <t>Клей для кладки печей и каминов Profit Огнеупор</t>
  </si>
  <si>
    <t>Раствор на цементной основе для кладки каминов и печей, а также для их облицовки керамической плиткой. Клей обладает высокой прочностью и термопластичностью, предохраняя массив кладки от растрескивания, а облицовку - от оползания и отслоения при циклических термомеханических нагрузках, характерных при эксплуатации печей и каминов.  Выдерживает без потери прочностных свойств фронтальные нагревы до температуры 850°С.</t>
  </si>
  <si>
    <t>10 кг</t>
  </si>
  <si>
    <t>Универсальная сухая строительная смесь на основе белого натурального гипса с модифицирующими добавками. Применяется при монтаже и ремонте перегородок из гипсовых пазогребневых плит (ПГП) внутри помещений с нормальной влажностью. Быстро твердеет и сохнет, способствуя высокому темпу монтажных работ. Тип С2/40/3,5  EN 13279-1</t>
  </si>
  <si>
    <t>Смеси для создания и выравнивания полов</t>
  </si>
  <si>
    <t>Грубый ровнитель для пола                Profit Монолит</t>
  </si>
  <si>
    <t>Цементно-песчаный раствор для выравнивания бетонных  и других прочных минеральных оснований. Раствор ровнителя пластичен, наносится  слоем толщиной  5-75 мм, обладает высокой адгезией к основанию, водо-и морозостоек. Прочность на сжатие превышает 20МПа. Технологический проход по свежеуложенному раствору допускается  через 12-16 часов после укладки. Тип СТ-С20-F5,  EN 13813</t>
  </si>
  <si>
    <t xml:space="preserve">Грубый ровнитель для пола                Profit Монолит МН </t>
  </si>
  <si>
    <t>Цементно-песчаная смесь с модифицирующими добавками. Раствор ровнителя пластичен, применяется для создания  стяжек толщиной 5-70 мм на бетонных других прочных минеральных основаниях внутри и снаружи зданий. Прочность на сжатие более 20 МПа. Рекомендуется для ручного и машинного нанесения. Начало пешего прохода по уложенному раствору-через 16-20 часов после укладки. Тип СТ-С20-F5,  EN 13813</t>
  </si>
  <si>
    <t>Грубый ровнитель для пола                Profit Монолит-Рапид МН</t>
  </si>
  <si>
    <t xml:space="preserve">25 кг </t>
  </si>
  <si>
    <t>Смесь быстротвердеющего цемента с песком, модифицированная специальными добавками. Раствор  твердеет за 4 часа, позволяет вести работы при отрицательной температуре. Рекомендуется для ручного и машинного нанесения при ускоренном создании прочных (М200) стяжек толщиной 5-80 мм на неровных бетонных и каменных основаниях внутри и снаружи зданий. Тип СТ-С20-F5,  EN 13813</t>
  </si>
  <si>
    <t>Profit Пескобетон</t>
  </si>
  <si>
    <t>Смесь цемента с песком, модифицированная специальными добавками. Раствор безусадочен, прочен, морозостоек. Пригоден для ручного и машинного нанесения внутри и снаружи зданий,  в том числе для создания прочных (М200) стяжек толщиной 5-80 мм на бетонных межэтажных перекрытиях. При добавке гранитного щебня фракции 5-20 мм из раствора получается товарный бетон с толщиной слоя укладки от 40 до 200 мм. Тип СТ-С20-F5,  EN 13813</t>
  </si>
  <si>
    <t>Самовыравнивающийся пол                            Profit Горизонт</t>
  </si>
  <si>
    <t>Цементно-песчаный раствор для финишного выравнивания цементных стяжек под  укладку декоративных покрытий (паркет, ламинат, линолеум, ковролин). Раствор обладает высокой подвижностью и способностью к саморастеканию. Готовое покрытие толщиной 2-5 мм  не имеет усадки, обладает высокой адгезией (свыше 0,8 МПа) и прочностью на сжатие более 20 МПа. Ходьба по свежеуложенному раствору допускается  через 24 часа после укладки. Тип СТ-С20-F5,  EN 13813</t>
  </si>
  <si>
    <t>Самовыравнивающийся пол                                        Profit Горизонт-Экспресс</t>
  </si>
  <si>
    <t>Цементно-песчаный раствор для финишного выравнивания цементных стяжек под  укладку декоративных покрытий (паркет, ламинат, линолеум, ковролин). Раствор обладает высокой подвижностью и способностью к саморастеканию. Готовое покрытие толщиной 2-10 мм  не имеет усадки, обладает высокой адгезией (свыше 1,0 МПа) и прочностью на сжатие более 20 МПа. Ходьба по свежеуложенному раствору допускается  через 4 часа после укладки. Состав незаменим для  ускоренного ремонта основания в помещении. Тип СТ-С20-F5,  EN 13813</t>
  </si>
  <si>
    <t>Самовыравнивающийся пол на гипсовой основе                                         Profit Горизонт Гипс</t>
  </si>
  <si>
    <t>Сухая строительная смесь на сложном вяжущем, на гипсовой основе для самонивелирующейся толстослойной половой стяжки под покрытие линолеумом, плиткой, паркетом, ковролином . Раствор наносится на прочные минеральные основания растворосмесительным насосом или вручную слоем 10-100 мм. Пол применим внутри помещений, прочен, не имеет усадки, умеренно влагостоек, обладает повышенными тепло- и звукоизолирующими свойствами и высокой скоростью набора прочности. По свежей стяжке можно начать пешеходное движение уже через 5 часов после ее изготовления, а итоговая прочность (более 20 МПа) достигается уже через 10 суток, а не через 28, как у цементных составов. Тип СA-С20-F5,  EN 13813</t>
  </si>
  <si>
    <t>Стяжка легкая цементная          Profit ТеплоПол М75</t>
  </si>
  <si>
    <t xml:space="preserve">Цементная стяжка с легким наполнителем применяется для внутренних работ с целью утепления  и выравнивания несущих перекрытий при наличии на них  большого количества инженерных коммуникаций (трубы электропроводки, водопровода, канализиции и т.п.) Марочная прочность стяжки М75. В сравнение с традиционными бетонами стяжка легче, обладает звукоизолирующими и теплоизолирующими свойствами. Раствор наносится  на основании как вручную, так и при помощи  растворонасоса. Толщина слоя стяжки до 150 мм при нанесении в один прием. Стяжка эксплуатируется после ее упрочнения грубым ровнителем типа PROFIT Монолит, наносимым сверху по раделительной пленке. </t>
  </si>
  <si>
    <t>Стяжка легкая цементная прочная                                  Profit ТеплоПол М150</t>
  </si>
  <si>
    <t>Сухая строительная смесь применяется для внутренних работ с целью утепления  и выравнивания несущих перекрытий при наличии на них поверхности большого количества инженерных коммуникаций (трубы электропроводки, водопровода, канализиции и т.п.) Рекомендуется для помещений с умеренной эксплуатационной нагрузкой на перекрытия. Марочная прочность стяжки М150. В сравнение с традиционными бетонами стяжка легче, обладает звукоизолирующими и теплоизолирующими свойствами. Раствор наносится  на основании как вручную, так и при помощи высокопроизводительного растворонасоса. Толщина слоя стяжки до 150 мм при нанесении в один прием.</t>
  </si>
  <si>
    <t>Штукатурки</t>
  </si>
  <si>
    <t xml:space="preserve">                                                                                                                                                                           Штукатурка                                     Profit М50</t>
  </si>
  <si>
    <t>Штукатурка на цементно-известковой основе для выравнивания бетонных, каменных, кирпичных и грубооштукатуренных оснований. Штукатурка водо-и морозостойкая, паропроницаемая, что предопределяет ее основное назначение в качестве внешнего накрывочного слоя, который легко высыхает после временного увлажнения (дождь). Прочность на сжатие не менее 5 МПа (марочная прочность М50).  Тип GP W0 CS III    EN 998-1</t>
  </si>
  <si>
    <t>Штукатурка                                  Profit Универсал (модифицированная)</t>
  </si>
  <si>
    <t>Штукатурка на цементной основе предназначена для монолитного выравнивания бетонных, каменных, кирпичных стен внутри и снаружи зданий и сооружений. Штукатурный раствор обладает повышенной пластичностью и удобоперерабатываемостью. Готовая штукатурка водо-и морозостойка, прочность на сжатие более 12,5 МПа.    Тип GP W0 CS IV   EN 998-1</t>
  </si>
  <si>
    <t>Штукатурка Profit                для машинного нанесения</t>
  </si>
  <si>
    <t>Универсальная цементно-песчанная штукатурка для механизированного (машины типа М-tec и др.) и ручного нанесения для наружных и внутренних работ. Повышенная пластичность, хорошая формоустойчивость, отсутствие наплывов в слоях толщиной до 20мм, наносимых за один проход. Низкий уровень абразивного воздействия на рабочие органы штукатурных насосов, легкая отмывка насоса и транспортных шлангов от остатков неизрасходованного раствора. Пригодна к применению по всем видам минеральных оснований, кроме гипсовых.   Тип GP W0 CS IV   EN 998-1</t>
  </si>
  <si>
    <t>Штукатурка для ячеистого бетона Profit Контакт</t>
  </si>
  <si>
    <t>Штукатурка на цементно-известковой основе, модифицирована добавками, обеспечивающими высокие показатели раствора по водоудержанию и адгезии. Это позволяет эффективно использовать штукатурку для выравнивания стен и других поверхностей из ячеистого бетона и других сильно влагопоглощающих оснований (шлаколитые блоки, силикатный кирпич и т.п.) как внутри, так и снаружи зданий. Штукатурка водо- и морозостойка, марочная прочность  М50.   Тип GP W0 CS III    EN 998-1</t>
  </si>
  <si>
    <t>Штукатурка машинного нанесения для ячеистого бетона Profit Контакт МН</t>
  </si>
  <si>
    <t>Цементно-песчаная смесь, модифицированная специальными добавками, обладает высоким водоудержанием. Штукатурка прочна, не образует трещин, быстро твердеет, сокращая время до начала затирки. Позволяет не грунтовать основание перед нанесением раствора.Штукатурка экологически безопасна, водо- и морозостойка. Предназначена для ручного и машинного (машины типа М-tec и др.) нанесения на стены и перегородки из ячеистого  (газосиликатного) бетона внутри и снаружи зданий.   Тип GP W0 CS IV    EN 998-1</t>
  </si>
  <si>
    <t>Водоотталкивающая штукатурка Profit Гидрофоб</t>
  </si>
  <si>
    <t>Цементная штукатурка предназначена для выравнивания вручную бетонных, каменных, кирпичных, оштукатуренных старой цементной штукатуркой поверхностей внутри и снаружи зданий. Особенно пригодна для помещений с повышенной влажностью (душевые, ванные, бассейны, прачечные и т.п.) и фасадов, подверженных воздействию "косого дождя". Штукатурка обладает водоотталкивающими свойствами, что предохраняет основную конструкцию от разрушающего воздействия воды. Имеет высокую морозостойкость.   Тип GP W1 CS IV    EN 998-1</t>
  </si>
  <si>
    <t>Штукатурка для фасадных работ  Profit Цоколь-Фасад</t>
  </si>
  <si>
    <t>Штукатурка для фасадных работ повышенной прочности на цементной основе. Модифицирована добавками, обеспечивающими устойчивость штукатурного слоя к частым динамическим фронтальным ударам капель и брызг воды,  характерным для цокольных зон фасадов зданий . Штукатурка водо-и морозостойка, быстро сохнет после дождя. Наносится на основание вручную.  Тип GP W2 CS IV   EN 998-1</t>
  </si>
  <si>
    <t>Гипсовая штукатурка                    Profit Бассанит</t>
  </si>
  <si>
    <t>30 кг</t>
  </si>
  <si>
    <t>Гипсовая штукатурка для высококачественного оштукатуривания вручную потолков и стен с обычным твердым основанием (бетон, кирпич, цементная штукатурка) внутри сухих помещений . Штукатурка пластична, обладает тепло- и звукоизолирующими свойствами, что создает в помещении улучшенный микроклимат. Штукатурка безусадочна, позволяет создать высококачественную поверхность на стенах и потолках (под обои или окраску), не прибегая к  шпатлеванию. Штукатурка умеренно влагостойка, обладает повышенной адгезией к минеральным основаниям. Тип B1/50/3,2   EN 13279-1</t>
  </si>
  <si>
    <t>Гипсовая штукатурка                   Profit Экогипс</t>
  </si>
  <si>
    <t>Гипсовая штукатурка для высококачественного оштукатуривания вручную стен и потолков с обычным твердым основанием (бетон, кирпич, цементная штукатурка) внутри сухих помещений . Штукатурка паропроницаема, обладает тепло- и звукоизолирующими свойствами, создает в помещении улучшенный микроклимат. Штукатурка позволяет добиться высококачественной поверхности на стенах и потолках под обои или окраску, не прибегая к шпатлеванию. Штукатурка имеет хорошую адгезию к минеральным основаниям.  Тип B1/50/3,8   EN 13279-1</t>
  </si>
  <si>
    <t>Гипсовая штукатурка Экогипс МН</t>
  </si>
  <si>
    <t>Универсальная сухая штукатурная смесь на основе белого натурального гипса с модифицирующими добавками. Штукатурка обладает тепло-и звукоизолирующими свойствами, поддерживает комфортные условия в помещении, позволяет добиться высококачественной поверхности на стенах и потолках под обои или окраску, не прибегая к шпатлеванию. Предназначена для механизированного ( машины типа М-tec и др.) и ручного оштукатуривания стен и потолков внутри сухих помещений . Имеет хорошую адгезию к мимнеральным основаниям.  Тип B1/90/3,6   EN 13279-1</t>
  </si>
  <si>
    <t>Лёгкая гипсовая штукатурка Profit Лайт МН</t>
  </si>
  <si>
    <t>Штукатурка предназначена для механизированного и ручного оштукатуривания стен и потолков с твердым основанием (бетон, кирпич) внутри сухих помещений с нормальной влажностью. Штукатурка безусадочна, экономична, обладает повышенной тепло- и звукоизолирующими свойствами. Затраты на создание квадратного метра ниже, чем при применении традиционных гипсовых штукатурок.</t>
  </si>
  <si>
    <t>Смеси для облицовочных работ</t>
  </si>
  <si>
    <t xml:space="preserve">Клей Profit Стандарт                                 </t>
  </si>
  <si>
    <t>Стандартный плиточный клей (тип С1) для облицовочных работ внутри  помещений по прочным минеральным основаниям (цемент. штукатурка, бетон, кирпич). Хорошая адгезия (прочность на отрыв), превышающая 6 кг/см2. Хорошая водостойкость.Стандарт EN 12004</t>
  </si>
  <si>
    <t>5 кг</t>
  </si>
  <si>
    <t xml:space="preserve">Клей Profit Оптимум                                        </t>
  </si>
  <si>
    <t>Прочный эластифицированный плиточный клей (тип С1Т)  для облицовочных работ внутри и снаружи зданий по прочным минеральным основаниям (цементная штукатурка, бетон, кирпич), водостоек, тиксотропен (плитка не сползает) адгезия не менее 8 кг/см2.  Стандарт EN 12004</t>
  </si>
  <si>
    <t xml:space="preserve">Клей Profit Супер                                </t>
  </si>
  <si>
    <t>Прочный эластичный плиточный клей (тип С2Т) для облицовочных работ с плиткой из природного камня, керамики, и стекла внутри и снаружи помещений по плотным и пористым минеральным основаниям (цементная штукатурка, бетон, кирпич). Имеет высокую водо-и морозостойкость. Адгезия превышает 11кг/см2.  Стандарт EN 12004</t>
  </si>
  <si>
    <t xml:space="preserve">Клей  Profit Ройал                                                                                                                          </t>
  </si>
  <si>
    <t>Очень прочный и эластичный клей (тип С2Т, S1) выдерживает самые жесткие условия эксплуатации внутри и снаружи зданий  при постоянных изменениях температурно-влажностного режима, высоких динамических и статических нагрузках. Пригоден для работ с плиткой из природного камня, стекла и керамики даже по склонным к деформации и растрескиванию основаниям. Пригоден для облицовки бассейнов и для укладки плитки на старую керамическую облицовку. Адгезия превышает 14 кг/см2.  Стандарт EN 12004 (+12002)</t>
  </si>
  <si>
    <t>Быстротвердеющий клей для керамических и каменных плиток Profit Скороход</t>
  </si>
  <si>
    <t>Универсальный клей для ускоренной облицовки прочных оснований плитками из керамики, керамогранита и природного камня. Клей прочен и эластичен, быстро схватывается и твердеет, позволяет начать расшивку швов между плитками и пешеходное движение по облицовке уже через 4 часа после укладки. Незаменим для работы на объектах, требующих срочного ввода в эксплуатацию. Адгезия к основанию превышает 12 кг/см2. Тип C2TF   Стандарт EN 12004</t>
  </si>
  <si>
    <t xml:space="preserve">Монтажный клей                               Profit Монтаж          </t>
  </si>
  <si>
    <t>Очень прочный эластичный клей для крепления тяжелых плит из природного и искусственного камня на минеральных основаниях. Также используется для укладки керамической плитки на гипсокартон, ДСП, обогреваемые полы и на основания, подвергающиеся частому увлажнению (террасы, балконы, фасады). Высокая водо-и морозоустойчивость, адгезия превышает 12 кг/см2. Тип С2Т.  Стандарт EN 12004</t>
  </si>
  <si>
    <t>Клей Profit для керамогранита</t>
  </si>
  <si>
    <t>Очень прочный и эластичный клей используется для внутренних и наружных облицовочных работ плиткой из керамогранита, мрамора, известняка, гранита и других натуральных и  искусственных каменных материалов. Клей пригоден также для работ с керамической плиткой всех видов. Допускается применение клея для крепления теплоизоляционных материалов (плиты из пенополистирола или минеральных волокон) на наружных поверхностях стен зданий.Отвердевший  клей  морозостоек и влагостоек, адгезия не менее 13 кг/см2. Тип С2Т.  Стандарт EN 12004</t>
  </si>
  <si>
    <t>Клей для монтажа мраморных и светлых просвечивающихся плиток Profit Светлый Мрамор</t>
  </si>
  <si>
    <t>Супербелый прочный эластичный клей для монтажа облицовок из плиток мрамора светлых тонов, другого полупрозрачного и просвечивающегося природного камня, стекломозаики. Клей не вызывает сеточного прокраса и темного просвечивания, водо- и морозостоек, пригоден для работ внутри и снаружи зданий. Клей быстро набирает прочность, допускает расшивку швов между плитками и пешеходное движение по облицовке уже через 4 часа после ее укладки. Адгезия к основанию превышает 12 кг/см2. Тип С2ТF.  Стандарт EN 12004</t>
  </si>
  <si>
    <t>Расшивочная смесь                    Profit Колор</t>
  </si>
  <si>
    <t>Применяется для затирки узких (2-6мм) швов в плиточных керамических, стеклянных и каменных облицовках на стенах и полах при наружных и внутренних работах. Расшивка быстро схватывается, обладает малой усадкой, высокой прочностью, водо- и морозостойкостью.  Выпускается в 15 светопрочных цветовых вариантах, основное применение - в настенных облицовках. Тип СG2  Стандарт EN 13888</t>
  </si>
  <si>
    <t>2 кг</t>
  </si>
  <si>
    <t>1 кг</t>
  </si>
  <si>
    <t>Шпатлевки</t>
  </si>
  <si>
    <t>Шпатлевка цементная ремонтная, серая  Profit Grand</t>
  </si>
  <si>
    <t>Высокопрочная мелкозернистая водо-и морозостойкая шпатлевка на цементно-полимерной основе, предназначена для тонкослойного (до 8мм) выравнивания и ремонта дефектов бетонных, кирпичных и оштукатуренных цементной штукатуркой оснований, в том числе и на полах. Шпатлеванная поверхность пригодна под оклейку обоями и может быть окрашена любыми лакокрасочными материалами. Особенно пригодна для помещений с постоянно высокой влажностью (мойки, душевые и ванные комнаты)</t>
  </si>
  <si>
    <t>Шпатлевка водостойкая финишная, белая Profit Акватика</t>
  </si>
  <si>
    <t>Высокопрочная финишная шпатлевка на цементно-полимерной основе для окончательного выравнивания бетонных и оштукатуренных цементной штукатуркой поверхностей стен и потолков внутри и снаружи зданий и сооружений. Шпатлевка водо-и морозостойка, легко шлифуется, пригодна под окраску любыми лакокрасочными материалами и под отделку обоями и другими рулонными декоративными покрытиями. Может эксплуатироваться в открытом виде в качестве финишного белого покрытия. Особенно пригодна для помещений с постоянно высокой влажностью (мойки, душевые, ванные комнаты) и для отделки фасадов зданий.</t>
  </si>
  <si>
    <t>Шпатлевка гипсовая                  Profit Fabula</t>
  </si>
  <si>
    <t>Ремонтная  шпатлевка для первичного выравнивания бетонных и оштукатуренных поверхностей со сложным рельефом, включая открытую кладку из кирпича и бетона. Пригодна для заделки стыков гипсоволокнистых листов с использованием армирующей ленты. Толщина наносимого слоя до 30 мм за один проход. Только для сухих помещений с уровнем влажности не выше 60%. Средний расход - 1,1 кг/м2 при толщине слоя 1 мм. Тип 3В, нормального твердения.  Стандарт EN 13963</t>
  </si>
  <si>
    <t>Шпатлевка гипсовая по гипсокартону Profit Liga</t>
  </si>
  <si>
    <t>Универсальная гипсовая шпатлевка для выравнивания бетонных и оштукатуренных стен и потолков, ремонта дефектов и заделки стыков с применением армирующей ленты в листах гипсоволокна и гипсокартона. Применима для тонкослойного приклеивания гипсовых листов к ровным основаниям. Толщина наносимого слоя до 20мм за один проход. Только для сухих помещений с уровнем влажности не более 60%. Средний расход - 1,1 кг/м2 при толщине слоя 1 мм. Тип2В, нормального твердения.  Стандарт EN 13963</t>
  </si>
  <si>
    <t>Шпатлевка гипсовая высокопрочная Profit Lideris</t>
  </si>
  <si>
    <t>Высокопрочная финишная гипсовая шпатлевка для окончательного выравнивания бетонных и оштукатуренных поверхностей стен и потолков, гипсовых и цементностружечных плит. Применима для заделки стыков и швов в листах и панелях из гипсоволокна и гипсокартона без использования армирующей ленты. Толщина наносимого слоя до 5 мм за один проход. Только для сухих помещений с уровнем влажности не более 60%. Средний расход - 1,1 кг/м2 при толщине слоя 1 мм. Тип 4В, нормального твердения.</t>
  </si>
  <si>
    <t>Шпатлевка Profit Интерьер</t>
  </si>
  <si>
    <t>20 кг</t>
  </si>
  <si>
    <t>Супербелая финишная шпатлевка для внутренних работ на полимерном вяжущем. Отличная (не менее 2 суток после затворения водой)  жизнеспособность готового раствора. Повышенная стойкость к воздействию влаги при оклейке шпатлеванной поверхности обоями и при обработке ее водно-дисперсионными лакокрасочными материалами. Высокая адгезия ко всем видам минеральных оснований. Пригодна для ремонта дефектов и заделки стыков в гипсокартонных листах. Тип 2А, длительного твердения.  Стандарт EN 13963</t>
  </si>
  <si>
    <t>Составы для специальных работ</t>
  </si>
  <si>
    <t>Клей для систем скрепленной теплоизоляции Profit Термос</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</si>
</sst>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quot;р.&quot;"/>
    <numFmt numFmtId="167" formatCode="_-* #,##0.00\ _D_M_-;\-* #,##0.00\ _D_M_-;_-* &quot;-&quot;??\ _D_M_-;_-@_-"/>
    <numFmt numFmtId="168" formatCode="General_)"/>
    <numFmt numFmtId="169" formatCode="0_)"/>
    <numFmt numFmtId="170" formatCode="_-* #,##0.00_-;\-* #,##0.00_-;_-* &quot;-&quot;??_-;_-@_-"/>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_(* #,##0.00_);_(* \(#,##0.00\);_(* &quot;-&quot;??_);_(@_)"/>
    <numFmt numFmtId="176" formatCode="_-* #,##0.0_р_._-;\-* #,##0.0_р_._-;_-* &quot;-&quot;??_р_._-;_-@_-"/>
    <numFmt numFmtId="177" formatCode="_-* #,##0.000_р_._-;\-* #,##0.000_р_._-;_-* &quot;-&quot;??_р_._-;_-@_-"/>
  </numFmts>
  <fonts count="5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b/>
      <i/>
      <sz val="16"/>
      <name val="Book Antiqua"/>
      <family val="1"/>
    </font>
    <font>
      <i/>
      <sz val="16"/>
      <name val="Arial"/>
      <family val="2"/>
    </font>
    <font>
      <b/>
      <i/>
      <sz val="12"/>
      <name val="VantaBlack"/>
      <family val="0"/>
    </font>
    <font>
      <sz val="9"/>
      <name val="Times New Roman Cyr"/>
      <family val="1"/>
    </font>
    <font>
      <sz val="6"/>
      <name val="Times New Roman Cyr"/>
      <family val="1"/>
    </font>
    <font>
      <b/>
      <i/>
      <sz val="16"/>
      <name val="Times New Roman Cyr"/>
      <family val="1"/>
    </font>
    <font>
      <sz val="16"/>
      <name val="Arial Cyr"/>
      <family val="2"/>
    </font>
    <font>
      <b/>
      <i/>
      <sz val="16"/>
      <name val="VantaBlack"/>
      <family val="0"/>
    </font>
    <font>
      <i/>
      <sz val="16"/>
      <name val="VantaBlack"/>
      <family val="0"/>
    </font>
    <font>
      <b/>
      <sz val="8"/>
      <name val="Calibri"/>
      <family val="2"/>
    </font>
    <font>
      <sz val="8"/>
      <name val="Calibri"/>
      <family val="2"/>
    </font>
    <font>
      <i/>
      <sz val="8"/>
      <name val="Calibri"/>
      <family val="2"/>
    </font>
    <font>
      <b/>
      <i/>
      <sz val="8"/>
      <name val="Calibri"/>
      <family val="2"/>
    </font>
    <font>
      <b/>
      <sz val="24"/>
      <name val="Book Antiqua"/>
      <family val="1"/>
    </font>
    <font>
      <sz val="24"/>
      <name val="Arial"/>
      <family val="2"/>
    </font>
    <font>
      <b/>
      <i/>
      <sz val="16"/>
      <name val="Arial Cyr"/>
      <family val="0"/>
    </font>
    <font>
      <u val="single"/>
      <sz val="10"/>
      <color indexed="12"/>
      <name val="Arial Cyr"/>
      <family val="2"/>
    </font>
    <font>
      <u val="single"/>
      <sz val="10"/>
      <color indexed="20"/>
      <name val="Arial Cyr"/>
      <family val="2"/>
    </font>
    <font>
      <b/>
      <sz val="9"/>
      <name val="Calibri"/>
      <family val="2"/>
    </font>
    <font>
      <sz val="10"/>
      <name val="Calibri"/>
      <family val="2"/>
    </font>
    <font>
      <sz val="9"/>
      <name val="Calibri"/>
      <family val="2"/>
    </font>
    <font>
      <sz val="7"/>
      <name val="Calibri"/>
      <family val="2"/>
    </font>
    <font>
      <b/>
      <sz val="11"/>
      <name val="Calibri"/>
      <family val="2"/>
    </font>
    <font>
      <b/>
      <sz val="12"/>
      <name val="Calibri"/>
      <family val="2"/>
    </font>
    <font>
      <b/>
      <i/>
      <sz val="10"/>
      <name val="Calibri"/>
      <family val="2"/>
    </font>
    <font>
      <b/>
      <i/>
      <sz val="16"/>
      <name val="Calibri"/>
      <family val="2"/>
    </font>
    <font>
      <b/>
      <i/>
      <sz val="12"/>
      <name val="Calibri"/>
      <family val="2"/>
    </font>
    <font>
      <sz val="12"/>
      <name val="Calibri"/>
      <family val="2"/>
    </font>
    <font>
      <i/>
      <sz val="10"/>
      <color indexed="8"/>
      <name val="Times New Roman"/>
      <family val="1"/>
    </font>
    <font>
      <b/>
      <i/>
      <sz val="10"/>
      <color indexed="8"/>
      <name val="Times New Roman"/>
      <family val="1"/>
    </font>
    <font>
      <b/>
      <i/>
      <sz val="12"/>
      <color indexed="8"/>
      <name val="Times New Roman"/>
      <family val="1"/>
    </font>
    <font>
      <sz val="12"/>
      <color indexed="8"/>
      <name val="Times New Roman"/>
      <family val="1"/>
    </font>
    <font>
      <b/>
      <sz val="10"/>
      <name val="Arial"/>
      <family val="2"/>
    </font>
    <font>
      <b/>
      <sz val="9"/>
      <name val="Arial"/>
      <family val="2"/>
    </font>
    <font>
      <b/>
      <sz val="12"/>
      <name val="Arial"/>
      <family val="2"/>
    </font>
    <font>
      <sz val="9"/>
      <name val="Arial Cyr"/>
      <family val="0"/>
    </font>
    <font>
      <sz val="7"/>
      <name val="Arial Cyr"/>
      <family val="0"/>
    </font>
    <font>
      <sz val="8.5"/>
      <name val="Arial Cyr"/>
      <family val="0"/>
    </font>
    <font>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double"/>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3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37"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0" fillId="0" borderId="0">
      <alignment/>
      <protection/>
    </xf>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494">
    <xf numFmtId="0" fontId="0" fillId="0" borderId="0" xfId="0" applyAlignment="1">
      <alignment/>
    </xf>
    <xf numFmtId="0" fontId="23" fillId="0" borderId="0" xfId="54" applyFont="1" applyBorder="1" applyAlignment="1">
      <alignment horizontal="center" vertical="center" wrapText="1"/>
      <protection/>
    </xf>
    <xf numFmtId="0" fontId="23" fillId="0" borderId="0" xfId="54" applyFont="1" applyBorder="1">
      <alignment/>
      <protection/>
    </xf>
    <xf numFmtId="0" fontId="24" fillId="0" borderId="0" xfId="54" applyFont="1" applyBorder="1" applyAlignment="1">
      <alignment horizontal="center" vertical="center" wrapText="1"/>
      <protection/>
    </xf>
    <xf numFmtId="0" fontId="29" fillId="0" borderId="10" xfId="54" applyFont="1" applyBorder="1" applyAlignment="1">
      <alignment horizontal="center" vertical="center" wrapText="1"/>
      <protection/>
    </xf>
    <xf numFmtId="0" fontId="29" fillId="0" borderId="11" xfId="54" applyFont="1" applyBorder="1" applyAlignment="1">
      <alignment horizontal="center" vertical="center" wrapText="1"/>
      <protection/>
    </xf>
    <xf numFmtId="0" fontId="29" fillId="0" borderId="12" xfId="54" applyFont="1" applyBorder="1" applyAlignment="1">
      <alignment horizontal="center" vertical="center" wrapText="1"/>
      <protection/>
    </xf>
    <xf numFmtId="0" fontId="29" fillId="0" borderId="13" xfId="54" applyFont="1" applyBorder="1" applyAlignment="1">
      <alignment horizontal="center" vertical="center" wrapText="1"/>
      <protection/>
    </xf>
    <xf numFmtId="0" fontId="29" fillId="0" borderId="14" xfId="54" applyFont="1" applyBorder="1" applyAlignment="1">
      <alignment horizontal="center" vertical="center" wrapText="1"/>
      <protection/>
    </xf>
    <xf numFmtId="2" fontId="30" fillId="0" borderId="15" xfId="54" applyNumberFormat="1" applyFont="1" applyBorder="1" applyAlignment="1">
      <alignment vertical="top"/>
      <protection/>
    </xf>
    <xf numFmtId="1" fontId="30" fillId="0" borderId="16" xfId="54" applyNumberFormat="1" applyFont="1" applyBorder="1" applyAlignment="1">
      <alignment horizontal="center" vertical="top"/>
      <protection/>
    </xf>
    <xf numFmtId="0" fontId="30" fillId="0" borderId="16" xfId="54" applyFont="1" applyBorder="1" applyAlignment="1">
      <alignment horizontal="center" vertical="top"/>
      <protection/>
    </xf>
    <xf numFmtId="0" fontId="30" fillId="0" borderId="17" xfId="54" applyFont="1" applyBorder="1" applyAlignment="1">
      <alignment horizontal="center" vertical="top"/>
      <protection/>
    </xf>
    <xf numFmtId="2" fontId="30" fillId="0" borderId="18" xfId="54" applyNumberFormat="1" applyFont="1" applyBorder="1" applyAlignment="1">
      <alignment horizontal="right" vertical="top"/>
      <protection/>
    </xf>
    <xf numFmtId="2" fontId="30" fillId="0" borderId="11" xfId="54" applyNumberFormat="1" applyFont="1" applyBorder="1" applyAlignment="1">
      <alignment horizontal="right" vertical="top"/>
      <protection/>
    </xf>
    <xf numFmtId="2" fontId="30" fillId="0" borderId="19" xfId="54" applyNumberFormat="1" applyFont="1" applyBorder="1" applyAlignment="1" applyProtection="1">
      <alignment horizontal="right" vertical="top"/>
      <protection hidden="1"/>
    </xf>
    <xf numFmtId="2" fontId="30" fillId="0" borderId="20" xfId="54" applyNumberFormat="1" applyFont="1" applyBorder="1" applyAlignment="1" applyProtection="1">
      <alignment horizontal="right" vertical="top"/>
      <protection hidden="1"/>
    </xf>
    <xf numFmtId="2" fontId="30" fillId="0" borderId="21" xfId="54" applyNumberFormat="1" applyFont="1" applyBorder="1" applyAlignment="1">
      <alignment vertical="top"/>
      <protection/>
    </xf>
    <xf numFmtId="1" fontId="30" fillId="0" borderId="22" xfId="54" applyNumberFormat="1" applyFont="1" applyBorder="1" applyAlignment="1">
      <alignment horizontal="center" vertical="top"/>
      <protection/>
    </xf>
    <xf numFmtId="0" fontId="30" fillId="0" borderId="22" xfId="54" applyFont="1" applyBorder="1" applyAlignment="1">
      <alignment horizontal="center" vertical="top"/>
      <protection/>
    </xf>
    <xf numFmtId="0" fontId="30" fillId="0" borderId="23" xfId="54" applyFont="1" applyBorder="1" applyAlignment="1">
      <alignment horizontal="center" vertical="top"/>
      <protection/>
    </xf>
    <xf numFmtId="2" fontId="30" fillId="0" borderId="24" xfId="54" applyNumberFormat="1" applyFont="1" applyBorder="1" applyAlignment="1">
      <alignment horizontal="right" vertical="top"/>
      <protection/>
    </xf>
    <xf numFmtId="2" fontId="30" fillId="0" borderId="25" xfId="54" applyNumberFormat="1" applyFont="1" applyBorder="1" applyAlignment="1">
      <alignment horizontal="right" vertical="top"/>
      <protection/>
    </xf>
    <xf numFmtId="2" fontId="30" fillId="0" borderId="26" xfId="54" applyNumberFormat="1" applyFont="1" applyBorder="1" applyAlignment="1" applyProtection="1">
      <alignment horizontal="right" vertical="top"/>
      <protection hidden="1"/>
    </xf>
    <xf numFmtId="2" fontId="30" fillId="0" borderId="25" xfId="54" applyNumberFormat="1" applyFont="1" applyBorder="1" applyAlignment="1" applyProtection="1">
      <alignment horizontal="right" vertical="top"/>
      <protection hidden="1"/>
    </xf>
    <xf numFmtId="49" fontId="30" fillId="0" borderId="22" xfId="54" applyNumberFormat="1" applyFont="1" applyBorder="1" applyAlignment="1">
      <alignment horizontal="center" vertical="top"/>
      <protection/>
    </xf>
    <xf numFmtId="49" fontId="30" fillId="0" borderId="23" xfId="54" applyNumberFormat="1" applyFont="1" applyBorder="1" applyAlignment="1">
      <alignment horizontal="center" vertical="top"/>
      <protection/>
    </xf>
    <xf numFmtId="2" fontId="30" fillId="0" borderId="27" xfId="54" applyNumberFormat="1" applyFont="1" applyBorder="1" applyAlignment="1">
      <alignment horizontal="right" vertical="top"/>
      <protection/>
    </xf>
    <xf numFmtId="2" fontId="30" fillId="0" borderId="28" xfId="54" applyNumberFormat="1" applyFont="1" applyBorder="1" applyAlignment="1" applyProtection="1">
      <alignment horizontal="right" vertical="top"/>
      <protection hidden="1"/>
    </xf>
    <xf numFmtId="2" fontId="30" fillId="0" borderId="29" xfId="54" applyNumberFormat="1" applyFont="1" applyBorder="1" applyAlignment="1">
      <alignment horizontal="right" vertical="top"/>
      <protection/>
    </xf>
    <xf numFmtId="2" fontId="30" fillId="0" borderId="0" xfId="54" applyNumberFormat="1" applyFont="1" applyBorder="1" applyAlignment="1">
      <alignment horizontal="right" vertical="top"/>
      <protection/>
    </xf>
    <xf numFmtId="2" fontId="30" fillId="0" borderId="30" xfId="54" applyNumberFormat="1" applyFont="1" applyBorder="1" applyAlignment="1">
      <alignment vertical="top"/>
      <protection/>
    </xf>
    <xf numFmtId="1" fontId="30" fillId="0" borderId="31" xfId="54" applyNumberFormat="1" applyFont="1" applyBorder="1" applyAlignment="1">
      <alignment horizontal="center" vertical="top"/>
      <protection/>
    </xf>
    <xf numFmtId="49" fontId="30" fillId="0" borderId="31" xfId="54" applyNumberFormat="1" applyFont="1" applyBorder="1" applyAlignment="1">
      <alignment horizontal="center" vertical="top"/>
      <protection/>
    </xf>
    <xf numFmtId="49" fontId="30" fillId="0" borderId="32" xfId="54" applyNumberFormat="1" applyFont="1" applyBorder="1" applyAlignment="1">
      <alignment horizontal="center" vertical="top"/>
      <protection/>
    </xf>
    <xf numFmtId="2" fontId="30" fillId="0" borderId="33" xfId="54" applyNumberFormat="1" applyFont="1" applyBorder="1" applyAlignment="1">
      <alignment horizontal="right" vertical="top"/>
      <protection/>
    </xf>
    <xf numFmtId="2" fontId="30" fillId="0" borderId="34" xfId="54" applyNumberFormat="1" applyFont="1" applyBorder="1" applyAlignment="1">
      <alignment horizontal="right" vertical="top"/>
      <protection/>
    </xf>
    <xf numFmtId="2" fontId="30" fillId="0" borderId="34" xfId="54" applyNumberFormat="1" applyFont="1" applyBorder="1" applyAlignment="1" applyProtection="1">
      <alignment horizontal="right" vertical="top"/>
      <protection hidden="1"/>
    </xf>
    <xf numFmtId="0" fontId="29" fillId="24" borderId="24" xfId="54" applyFont="1" applyFill="1" applyBorder="1" applyAlignment="1">
      <alignment horizontal="center" vertical="center" wrapText="1"/>
      <protection/>
    </xf>
    <xf numFmtId="0" fontId="30" fillId="24" borderId="16" xfId="54" applyFont="1" applyFill="1" applyBorder="1" applyAlignment="1">
      <alignment horizontal="center" vertical="top"/>
      <protection/>
    </xf>
    <xf numFmtId="0" fontId="30" fillId="24" borderId="17" xfId="54" applyFont="1" applyFill="1" applyBorder="1" applyAlignment="1">
      <alignment horizontal="center" vertical="top"/>
      <protection/>
    </xf>
    <xf numFmtId="2" fontId="30" fillId="0" borderId="20" xfId="54" applyNumberFormat="1" applyFont="1" applyBorder="1" applyAlignment="1">
      <alignment horizontal="right" vertical="top"/>
      <protection/>
    </xf>
    <xf numFmtId="0" fontId="30" fillId="24" borderId="22" xfId="54" applyFont="1" applyFill="1" applyBorder="1" applyAlignment="1">
      <alignment horizontal="center" vertical="top"/>
      <protection/>
    </xf>
    <xf numFmtId="0" fontId="30" fillId="24" borderId="23" xfId="54" applyFont="1" applyFill="1" applyBorder="1" applyAlignment="1">
      <alignment horizontal="center" vertical="top"/>
      <protection/>
    </xf>
    <xf numFmtId="2" fontId="30" fillId="24" borderId="21" xfId="54" applyNumberFormat="1" applyFont="1" applyFill="1" applyBorder="1" applyAlignment="1">
      <alignment vertical="top"/>
      <protection/>
    </xf>
    <xf numFmtId="1" fontId="30" fillId="24" borderId="22" xfId="54" applyNumberFormat="1" applyFont="1" applyFill="1" applyBorder="1" applyAlignment="1">
      <alignment horizontal="center" vertical="top"/>
      <protection/>
    </xf>
    <xf numFmtId="0" fontId="30" fillId="24" borderId="31" xfId="54" applyFont="1" applyFill="1" applyBorder="1" applyAlignment="1">
      <alignment horizontal="center" vertical="top"/>
      <protection/>
    </xf>
    <xf numFmtId="0" fontId="30" fillId="24" borderId="32" xfId="54" applyFont="1" applyFill="1" applyBorder="1" applyAlignment="1">
      <alignment horizontal="center" vertical="top"/>
      <protection/>
    </xf>
    <xf numFmtId="0" fontId="30" fillId="0" borderId="0" xfId="54" applyFont="1">
      <alignment/>
      <protection/>
    </xf>
    <xf numFmtId="0" fontId="29" fillId="24" borderId="35" xfId="54" applyFont="1" applyFill="1" applyBorder="1" applyAlignment="1">
      <alignment horizontal="center" vertical="center" wrapText="1"/>
      <protection/>
    </xf>
    <xf numFmtId="2" fontId="30" fillId="0" borderId="20" xfId="54" applyNumberFormat="1" applyFont="1" applyBorder="1" applyAlignment="1">
      <alignment vertical="top"/>
      <protection/>
    </xf>
    <xf numFmtId="1" fontId="30" fillId="0" borderId="20" xfId="54" applyNumberFormat="1" applyFont="1" applyBorder="1" applyAlignment="1">
      <alignment horizontal="center" vertical="top"/>
      <protection/>
    </xf>
    <xf numFmtId="0" fontId="30" fillId="24" borderId="29" xfId="54" applyFont="1" applyFill="1" applyBorder="1" applyAlignment="1">
      <alignment horizontal="center" vertical="top"/>
      <protection/>
    </xf>
    <xf numFmtId="0" fontId="30" fillId="24" borderId="20" xfId="54" applyFont="1" applyFill="1" applyBorder="1" applyAlignment="1">
      <alignment horizontal="center" vertical="top"/>
      <protection/>
    </xf>
    <xf numFmtId="2" fontId="30" fillId="0" borderId="22" xfId="54" applyNumberFormat="1" applyFont="1" applyBorder="1" applyAlignment="1">
      <alignment horizontal="right" vertical="top"/>
      <protection/>
    </xf>
    <xf numFmtId="1" fontId="30" fillId="0" borderId="25" xfId="54" applyNumberFormat="1" applyFont="1" applyBorder="1" applyAlignment="1">
      <alignment horizontal="right" vertical="top"/>
      <protection/>
    </xf>
    <xf numFmtId="0" fontId="30" fillId="24" borderId="0" xfId="54" applyFont="1" applyFill="1" applyBorder="1" applyAlignment="1">
      <alignment horizontal="right" vertical="top"/>
      <protection/>
    </xf>
    <xf numFmtId="0" fontId="30" fillId="24" borderId="25" xfId="54" applyFont="1" applyFill="1" applyBorder="1" applyAlignment="1">
      <alignment horizontal="right" vertical="top"/>
      <protection/>
    </xf>
    <xf numFmtId="1" fontId="30" fillId="0" borderId="25" xfId="54" applyNumberFormat="1" applyFont="1" applyBorder="1" applyAlignment="1">
      <alignment horizontal="center" vertical="top"/>
      <protection/>
    </xf>
    <xf numFmtId="0" fontId="30" fillId="0" borderId="25" xfId="54" applyFont="1" applyBorder="1" applyAlignment="1">
      <alignment horizontal="center" vertical="top"/>
      <protection/>
    </xf>
    <xf numFmtId="2" fontId="30" fillId="0" borderId="24" xfId="54" applyNumberFormat="1" applyFont="1" applyBorder="1" applyAlignment="1">
      <alignment vertical="top"/>
      <protection/>
    </xf>
    <xf numFmtId="2" fontId="30" fillId="0" borderId="36" xfId="54" applyNumberFormat="1" applyFont="1" applyBorder="1" applyAlignment="1">
      <alignment vertical="top"/>
      <protection/>
    </xf>
    <xf numFmtId="0" fontId="30" fillId="0" borderId="34" xfId="54" applyFont="1" applyBorder="1" applyAlignment="1">
      <alignment horizontal="center" vertical="top"/>
      <protection/>
    </xf>
    <xf numFmtId="0" fontId="30" fillId="0" borderId="32" xfId="54" applyFont="1" applyBorder="1" applyAlignment="1">
      <alignment horizontal="center" vertical="top"/>
      <protection/>
    </xf>
    <xf numFmtId="2" fontId="30" fillId="0" borderId="37" xfId="54" applyNumberFormat="1" applyFont="1" applyBorder="1" applyAlignment="1">
      <alignment horizontal="right" vertical="top"/>
      <protection/>
    </xf>
    <xf numFmtId="0" fontId="30" fillId="0" borderId="20" xfId="54" applyFont="1" applyBorder="1" applyAlignment="1">
      <alignment horizontal="center" vertical="top"/>
      <protection/>
    </xf>
    <xf numFmtId="2" fontId="30" fillId="0" borderId="36" xfId="54" applyNumberFormat="1" applyFont="1" applyBorder="1" applyAlignment="1">
      <alignment horizontal="right" vertical="top"/>
      <protection/>
    </xf>
    <xf numFmtId="0" fontId="30" fillId="0" borderId="24" xfId="54" applyNumberFormat="1" applyFont="1" applyBorder="1" applyAlignment="1">
      <alignment horizontal="right" vertical="top"/>
      <protection/>
    </xf>
    <xf numFmtId="0" fontId="30" fillId="0" borderId="0" xfId="54" applyNumberFormat="1" applyFont="1" applyBorder="1" applyAlignment="1">
      <alignment horizontal="right" vertical="top"/>
      <protection/>
    </xf>
    <xf numFmtId="0" fontId="30" fillId="0" borderId="29" xfId="54" applyFont="1" applyBorder="1" applyAlignment="1">
      <alignment horizontal="center" vertical="top"/>
      <protection/>
    </xf>
    <xf numFmtId="0" fontId="30" fillId="0" borderId="0" xfId="54" applyFont="1" applyBorder="1" applyAlignment="1">
      <alignment horizontal="center" vertical="top"/>
      <protection/>
    </xf>
    <xf numFmtId="1" fontId="30" fillId="0" borderId="34" xfId="54" applyNumberFormat="1" applyFont="1" applyBorder="1" applyAlignment="1">
      <alignment horizontal="center" vertical="top"/>
      <protection/>
    </xf>
    <xf numFmtId="0" fontId="30" fillId="0" borderId="33" xfId="54" applyFont="1" applyBorder="1" applyAlignment="1">
      <alignment horizontal="center" vertical="top"/>
      <protection/>
    </xf>
    <xf numFmtId="2" fontId="30" fillId="0" borderId="16" xfId="54" applyNumberFormat="1" applyFont="1" applyBorder="1" applyAlignment="1">
      <alignment vertical="top"/>
      <protection/>
    </xf>
    <xf numFmtId="2" fontId="30" fillId="0" borderId="19" xfId="54" applyNumberFormat="1" applyFont="1" applyBorder="1" applyAlignment="1">
      <alignment horizontal="right" vertical="top"/>
      <protection/>
    </xf>
    <xf numFmtId="2" fontId="30" fillId="0" borderId="31" xfId="54" applyNumberFormat="1" applyFont="1" applyBorder="1" applyAlignment="1">
      <alignment vertical="top"/>
      <protection/>
    </xf>
    <xf numFmtId="0" fontId="30" fillId="0" borderId="31" xfId="54" applyFont="1" applyBorder="1" applyAlignment="1">
      <alignment horizontal="center" vertical="top"/>
      <protection/>
    </xf>
    <xf numFmtId="2" fontId="30" fillId="0" borderId="28" xfId="54" applyNumberFormat="1" applyFont="1" applyBorder="1" applyAlignment="1">
      <alignment horizontal="right" vertical="top"/>
      <protection/>
    </xf>
    <xf numFmtId="2" fontId="30" fillId="0" borderId="34" xfId="54" applyNumberFormat="1" applyFont="1" applyBorder="1" applyAlignment="1">
      <alignment vertical="top"/>
      <protection/>
    </xf>
    <xf numFmtId="2" fontId="30" fillId="0" borderId="18" xfId="54" applyNumberFormat="1" applyFont="1" applyBorder="1" applyAlignment="1">
      <alignment vertical="top"/>
      <protection/>
    </xf>
    <xf numFmtId="2" fontId="30" fillId="0" borderId="26" xfId="54" applyNumberFormat="1" applyFont="1" applyBorder="1" applyAlignment="1">
      <alignment horizontal="right" vertical="top"/>
      <protection/>
    </xf>
    <xf numFmtId="2" fontId="30" fillId="24" borderId="15" xfId="54" applyNumberFormat="1" applyFont="1" applyFill="1" applyBorder="1" applyAlignment="1">
      <alignment vertical="top"/>
      <protection/>
    </xf>
    <xf numFmtId="1" fontId="30" fillId="24" borderId="16" xfId="54" applyNumberFormat="1" applyFont="1" applyFill="1" applyBorder="1" applyAlignment="1">
      <alignment horizontal="center" vertical="top"/>
      <protection/>
    </xf>
    <xf numFmtId="2" fontId="30" fillId="0" borderId="22" xfId="54" applyNumberFormat="1" applyFont="1" applyBorder="1">
      <alignment/>
      <protection/>
    </xf>
    <xf numFmtId="2" fontId="30" fillId="0" borderId="25" xfId="54" applyNumberFormat="1" applyFont="1" applyBorder="1">
      <alignment/>
      <protection/>
    </xf>
    <xf numFmtId="2" fontId="30" fillId="0" borderId="31" xfId="54" applyNumberFormat="1" applyFont="1" applyBorder="1">
      <alignment/>
      <protection/>
    </xf>
    <xf numFmtId="2" fontId="30" fillId="0" borderId="34" xfId="54" applyNumberFormat="1" applyFont="1" applyBorder="1">
      <alignment/>
      <protection/>
    </xf>
    <xf numFmtId="2" fontId="30" fillId="0" borderId="16" xfId="54" applyNumberFormat="1" applyFont="1" applyBorder="1">
      <alignment/>
      <protection/>
    </xf>
    <xf numFmtId="0" fontId="30" fillId="0" borderId="20" xfId="54" applyFont="1" applyBorder="1">
      <alignment/>
      <protection/>
    </xf>
    <xf numFmtId="2" fontId="30" fillId="0" borderId="20" xfId="54" applyNumberFormat="1" applyFont="1" applyBorder="1">
      <alignment/>
      <protection/>
    </xf>
    <xf numFmtId="2" fontId="30" fillId="24" borderId="16" xfId="54" applyNumberFormat="1" applyFont="1" applyFill="1" applyBorder="1" applyAlignment="1">
      <alignment vertical="top"/>
      <protection/>
    </xf>
    <xf numFmtId="2" fontId="30" fillId="24" borderId="16" xfId="54" applyNumberFormat="1" applyFont="1" applyFill="1" applyBorder="1" applyAlignment="1">
      <alignment horizontal="right" vertical="top"/>
      <protection/>
    </xf>
    <xf numFmtId="2" fontId="30" fillId="24" borderId="20" xfId="54" applyNumberFormat="1" applyFont="1" applyFill="1" applyBorder="1" applyAlignment="1">
      <alignment horizontal="right" vertical="top"/>
      <protection/>
    </xf>
    <xf numFmtId="0" fontId="30" fillId="24" borderId="22" xfId="54" applyNumberFormat="1" applyFont="1" applyFill="1" applyBorder="1" applyAlignment="1">
      <alignment horizontal="center" vertical="top"/>
      <protection/>
    </xf>
    <xf numFmtId="2" fontId="30" fillId="24" borderId="22" xfId="54" applyNumberFormat="1" applyFont="1" applyFill="1" applyBorder="1" applyAlignment="1">
      <alignment horizontal="right" vertical="top"/>
      <protection/>
    </xf>
    <xf numFmtId="2" fontId="30" fillId="24" borderId="25" xfId="54" applyNumberFormat="1" applyFont="1" applyFill="1" applyBorder="1" applyAlignment="1">
      <alignment horizontal="right" vertical="top"/>
      <protection/>
    </xf>
    <xf numFmtId="2" fontId="30" fillId="24" borderId="31" xfId="54" applyNumberFormat="1" applyFont="1" applyFill="1" applyBorder="1" applyAlignment="1">
      <alignment horizontal="right" vertical="top"/>
      <protection/>
    </xf>
    <xf numFmtId="2" fontId="30" fillId="24" borderId="34" xfId="54" applyNumberFormat="1" applyFont="1" applyFill="1" applyBorder="1" applyAlignment="1">
      <alignment horizontal="right" vertical="top"/>
      <protection/>
    </xf>
    <xf numFmtId="0" fontId="30" fillId="24" borderId="25" xfId="54" applyFont="1" applyFill="1" applyBorder="1" applyAlignment="1">
      <alignment horizontal="center" vertical="top"/>
      <protection/>
    </xf>
    <xf numFmtId="0" fontId="30" fillId="0" borderId="0" xfId="54" applyFont="1" applyBorder="1">
      <alignment/>
      <protection/>
    </xf>
    <xf numFmtId="2" fontId="30" fillId="24" borderId="26" xfId="54" applyNumberFormat="1" applyFont="1" applyFill="1" applyBorder="1" applyAlignment="1">
      <alignment horizontal="right" vertical="top"/>
      <protection/>
    </xf>
    <xf numFmtId="0" fontId="30" fillId="24" borderId="0" xfId="54" applyFont="1" applyFill="1" applyBorder="1" applyAlignment="1">
      <alignment horizontal="center" vertical="top"/>
      <protection/>
    </xf>
    <xf numFmtId="2" fontId="30" fillId="24" borderId="28" xfId="54" applyNumberFormat="1" applyFont="1" applyFill="1" applyBorder="1" applyAlignment="1">
      <alignment horizontal="right" vertical="top"/>
      <protection/>
    </xf>
    <xf numFmtId="2" fontId="30" fillId="24" borderId="19" xfId="54" applyNumberFormat="1" applyFont="1" applyFill="1" applyBorder="1" applyAlignment="1">
      <alignment horizontal="right" vertical="top"/>
      <protection/>
    </xf>
    <xf numFmtId="0" fontId="30" fillId="0" borderId="25" xfId="54" applyFont="1" applyBorder="1">
      <alignment/>
      <protection/>
    </xf>
    <xf numFmtId="0" fontId="30" fillId="24" borderId="34" xfId="54" applyFont="1" applyFill="1" applyBorder="1" applyAlignment="1">
      <alignment horizontal="center" vertical="top"/>
      <protection/>
    </xf>
    <xf numFmtId="0" fontId="30" fillId="0" borderId="34" xfId="54" applyFont="1" applyBorder="1">
      <alignment/>
      <protection/>
    </xf>
    <xf numFmtId="0" fontId="30" fillId="0" borderId="29" xfId="54" applyFont="1" applyBorder="1">
      <alignment/>
      <protection/>
    </xf>
    <xf numFmtId="0" fontId="30" fillId="0" borderId="33" xfId="54" applyFont="1" applyBorder="1">
      <alignment/>
      <protection/>
    </xf>
    <xf numFmtId="2" fontId="30" fillId="0" borderId="19" xfId="54" applyNumberFormat="1" applyFont="1" applyBorder="1" applyAlignment="1">
      <alignment vertical="top"/>
      <protection/>
    </xf>
    <xf numFmtId="2" fontId="30" fillId="24" borderId="29" xfId="54" applyNumberFormat="1" applyFont="1" applyFill="1" applyBorder="1" applyAlignment="1">
      <alignment vertical="top"/>
      <protection/>
    </xf>
    <xf numFmtId="0" fontId="30" fillId="24" borderId="38" xfId="54" applyFont="1" applyFill="1" applyBorder="1" applyAlignment="1">
      <alignment horizontal="center" vertical="top"/>
      <protection/>
    </xf>
    <xf numFmtId="2" fontId="30" fillId="24" borderId="29" xfId="54" applyNumberFormat="1" applyFont="1" applyFill="1" applyBorder="1" applyAlignment="1">
      <alignment horizontal="right" vertical="top"/>
      <protection/>
    </xf>
    <xf numFmtId="2" fontId="30" fillId="24" borderId="26" xfId="54" applyNumberFormat="1" applyFont="1" applyFill="1" applyBorder="1" applyAlignment="1">
      <alignment vertical="top"/>
      <protection/>
    </xf>
    <xf numFmtId="0" fontId="30" fillId="24" borderId="39" xfId="54" applyFont="1" applyFill="1" applyBorder="1" applyAlignment="1">
      <alignment horizontal="center" vertical="top"/>
      <protection/>
    </xf>
    <xf numFmtId="2" fontId="30" fillId="24" borderId="0" xfId="54" applyNumberFormat="1" applyFont="1" applyFill="1" applyBorder="1" applyAlignment="1">
      <alignment horizontal="right" vertical="top"/>
      <protection/>
    </xf>
    <xf numFmtId="2" fontId="30" fillId="24" borderId="28" xfId="54" applyNumberFormat="1" applyFont="1" applyFill="1" applyBorder="1" applyAlignment="1">
      <alignment vertical="top"/>
      <protection/>
    </xf>
    <xf numFmtId="0" fontId="30" fillId="24" borderId="33" xfId="54" applyFont="1" applyFill="1" applyBorder="1" applyAlignment="1">
      <alignment horizontal="center" vertical="top"/>
      <protection/>
    </xf>
    <xf numFmtId="0" fontId="30" fillId="24" borderId="40" xfId="54" applyFont="1" applyFill="1" applyBorder="1" applyAlignment="1">
      <alignment horizontal="center" vertical="top"/>
      <protection/>
    </xf>
    <xf numFmtId="2" fontId="30" fillId="24" borderId="26" xfId="54" applyNumberFormat="1" applyFont="1" applyFill="1" applyBorder="1" applyAlignment="1">
      <alignment vertical="top" wrapText="1"/>
      <protection/>
    </xf>
    <xf numFmtId="2" fontId="30" fillId="24" borderId="28" xfId="54" applyNumberFormat="1" applyFont="1" applyFill="1" applyBorder="1" applyAlignment="1">
      <alignment vertical="top" wrapText="1"/>
      <protection/>
    </xf>
    <xf numFmtId="2" fontId="30" fillId="24" borderId="19" xfId="54" applyNumberFormat="1" applyFont="1" applyFill="1" applyBorder="1" applyAlignment="1">
      <alignment vertical="top" wrapText="1"/>
      <protection/>
    </xf>
    <xf numFmtId="2" fontId="30" fillId="24" borderId="33" xfId="54" applyNumberFormat="1" applyFont="1" applyFill="1" applyBorder="1" applyAlignment="1">
      <alignment horizontal="right" vertical="top"/>
      <protection/>
    </xf>
    <xf numFmtId="0" fontId="30" fillId="0" borderId="29" xfId="54" applyFont="1" applyBorder="1" applyAlignment="1">
      <alignment horizontal="center" vertical="center" wrapText="1"/>
      <protection/>
    </xf>
    <xf numFmtId="0" fontId="30" fillId="0" borderId="20" xfId="54" applyFont="1" applyBorder="1" applyAlignment="1">
      <alignment horizontal="center" vertical="center" wrapText="1"/>
      <protection/>
    </xf>
    <xf numFmtId="0" fontId="30" fillId="0" borderId="38" xfId="54" applyFont="1" applyBorder="1" applyAlignment="1">
      <alignment horizontal="center" vertical="center" wrapText="1"/>
      <protection/>
    </xf>
    <xf numFmtId="0" fontId="30" fillId="0" borderId="19" xfId="54" applyFont="1" applyBorder="1" applyAlignment="1">
      <alignment horizontal="right" vertical="center" wrapText="1"/>
      <protection/>
    </xf>
    <xf numFmtId="2" fontId="30" fillId="0" borderId="29" xfId="54" applyNumberFormat="1" applyFont="1" applyBorder="1" applyAlignment="1">
      <alignment horizontal="right" vertical="center" wrapText="1"/>
      <protection/>
    </xf>
    <xf numFmtId="2" fontId="30" fillId="0" borderId="20" xfId="54" applyNumberFormat="1" applyFont="1" applyBorder="1" applyAlignment="1">
      <alignment horizontal="right" vertical="center" wrapText="1"/>
      <protection/>
    </xf>
    <xf numFmtId="0" fontId="30" fillId="0" borderId="20" xfId="54" applyFont="1" applyBorder="1" applyAlignment="1">
      <alignment horizontal="right" vertical="center" wrapText="1"/>
      <protection/>
    </xf>
    <xf numFmtId="2" fontId="30" fillId="24" borderId="21" xfId="54" applyNumberFormat="1" applyFont="1" applyFill="1" applyBorder="1" applyAlignment="1">
      <alignment vertical="top" wrapText="1"/>
      <protection/>
    </xf>
    <xf numFmtId="0" fontId="30" fillId="0" borderId="0" xfId="54" applyFont="1" applyBorder="1" applyAlignment="1">
      <alignment horizontal="center" vertical="center" wrapText="1"/>
      <protection/>
    </xf>
    <xf numFmtId="0" fontId="30" fillId="0" borderId="25" xfId="54" applyFont="1" applyBorder="1" applyAlignment="1">
      <alignment horizontal="center" vertical="center" wrapText="1"/>
      <protection/>
    </xf>
    <xf numFmtId="0" fontId="30" fillId="0" borderId="39" xfId="54" applyFont="1" applyBorder="1" applyAlignment="1">
      <alignment horizontal="center" vertical="center" wrapText="1"/>
      <protection/>
    </xf>
    <xf numFmtId="0" fontId="30" fillId="0" borderId="26" xfId="54" applyFont="1" applyBorder="1" applyAlignment="1">
      <alignment horizontal="right" vertical="center" wrapText="1"/>
      <protection/>
    </xf>
    <xf numFmtId="2" fontId="30" fillId="0" borderId="0" xfId="54" applyNumberFormat="1" applyFont="1" applyBorder="1" applyAlignment="1">
      <alignment horizontal="right" vertical="center" wrapText="1"/>
      <protection/>
    </xf>
    <xf numFmtId="2" fontId="30" fillId="0" borderId="25" xfId="54" applyNumberFormat="1" applyFont="1" applyBorder="1" applyAlignment="1">
      <alignment horizontal="right" vertical="center" wrapText="1"/>
      <protection/>
    </xf>
    <xf numFmtId="0" fontId="30" fillId="0" borderId="25" xfId="54" applyFont="1" applyBorder="1" applyAlignment="1">
      <alignment horizontal="right" vertical="center" wrapText="1"/>
      <protection/>
    </xf>
    <xf numFmtId="2" fontId="30" fillId="0" borderId="26" xfId="54" applyNumberFormat="1" applyFont="1" applyBorder="1" applyAlignment="1">
      <alignment horizontal="right" vertical="center" wrapText="1"/>
      <protection/>
    </xf>
    <xf numFmtId="2" fontId="30" fillId="24" borderId="30" xfId="54" applyNumberFormat="1" applyFont="1" applyFill="1" applyBorder="1" applyAlignment="1">
      <alignment vertical="top" wrapText="1"/>
      <protection/>
    </xf>
    <xf numFmtId="0" fontId="30" fillId="0" borderId="33" xfId="54" applyFont="1" applyBorder="1" applyAlignment="1">
      <alignment horizontal="center" vertical="center" wrapText="1"/>
      <protection/>
    </xf>
    <xf numFmtId="0" fontId="30" fillId="0" borderId="34" xfId="54" applyFont="1" applyBorder="1" applyAlignment="1">
      <alignment horizontal="center" vertical="center" wrapText="1"/>
      <protection/>
    </xf>
    <xf numFmtId="0" fontId="30" fillId="0" borderId="40" xfId="54" applyFont="1" applyBorder="1" applyAlignment="1">
      <alignment horizontal="center" vertical="center" wrapText="1"/>
      <protection/>
    </xf>
    <xf numFmtId="0" fontId="30" fillId="0" borderId="28" xfId="54" applyFont="1" applyBorder="1" applyAlignment="1">
      <alignment horizontal="right" vertical="center" wrapText="1"/>
      <protection/>
    </xf>
    <xf numFmtId="2" fontId="30" fillId="0" borderId="33" xfId="54" applyNumberFormat="1" applyFont="1" applyBorder="1" applyAlignment="1">
      <alignment horizontal="right" vertical="center" wrapText="1"/>
      <protection/>
    </xf>
    <xf numFmtId="2" fontId="30" fillId="0" borderId="34" xfId="54" applyNumberFormat="1" applyFont="1" applyBorder="1" applyAlignment="1">
      <alignment horizontal="right" vertical="center" wrapText="1"/>
      <protection/>
    </xf>
    <xf numFmtId="0" fontId="30" fillId="0" borderId="34" xfId="54" applyFont="1" applyBorder="1" applyAlignment="1">
      <alignment horizontal="right" vertical="center" wrapText="1"/>
      <protection/>
    </xf>
    <xf numFmtId="0" fontId="30" fillId="0" borderId="38" xfId="54" applyFont="1" applyBorder="1" applyAlignment="1">
      <alignment horizontal="center" vertical="top"/>
      <protection/>
    </xf>
    <xf numFmtId="0" fontId="19"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19" fillId="0" borderId="24"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39" xfId="0" applyBorder="1" applyAlignment="1" applyProtection="1">
      <alignment horizontal="center" wrapText="1"/>
      <protection hidden="1"/>
    </xf>
    <xf numFmtId="0" fontId="38" fillId="0" borderId="41" xfId="54" applyFont="1" applyBorder="1" applyAlignment="1" applyProtection="1">
      <alignment horizontal="center" vertical="center" wrapText="1"/>
      <protection hidden="1"/>
    </xf>
    <xf numFmtId="0" fontId="39" fillId="0" borderId="21" xfId="0" applyFont="1" applyBorder="1" applyAlignment="1">
      <alignment wrapText="1"/>
    </xf>
    <xf numFmtId="0" fontId="41" fillId="0" borderId="23" xfId="0" applyFont="1" applyBorder="1" applyAlignment="1" applyProtection="1">
      <alignment wrapText="1"/>
      <protection hidden="1"/>
    </xf>
    <xf numFmtId="0" fontId="39" fillId="0" borderId="21" xfId="0" applyFont="1" applyBorder="1" applyAlignment="1">
      <alignment/>
    </xf>
    <xf numFmtId="0" fontId="39" fillId="0" borderId="23" xfId="0" applyFont="1" applyBorder="1" applyAlignment="1">
      <alignment wrapText="1"/>
    </xf>
    <xf numFmtId="0" fontId="39" fillId="0" borderId="42" xfId="0" applyFont="1" applyBorder="1" applyAlignment="1" applyProtection="1">
      <alignment horizontal="center"/>
      <protection hidden="1"/>
    </xf>
    <xf numFmtId="2" fontId="39" fillId="0" borderId="42" xfId="0" applyNumberFormat="1" applyFont="1" applyBorder="1" applyAlignment="1" applyProtection="1">
      <alignment/>
      <protection hidden="1"/>
    </xf>
    <xf numFmtId="2" fontId="39" fillId="0" borderId="25" xfId="0" applyNumberFormat="1" applyFont="1" applyBorder="1" applyAlignment="1" applyProtection="1">
      <alignment/>
      <protection hidden="1"/>
    </xf>
    <xf numFmtId="2" fontId="39" fillId="0" borderId="11" xfId="0" applyNumberFormat="1" applyFont="1" applyBorder="1" applyAlignment="1" applyProtection="1">
      <alignment/>
      <protection hidden="1"/>
    </xf>
    <xf numFmtId="0" fontId="39" fillId="0" borderId="0" xfId="0" applyFont="1" applyAlignment="1" applyProtection="1">
      <alignment/>
      <protection hidden="1"/>
    </xf>
    <xf numFmtId="0" fontId="39" fillId="0" borderId="0" xfId="0" applyFont="1" applyAlignment="1">
      <alignment/>
    </xf>
    <xf numFmtId="0" fontId="39" fillId="0" borderId="24" xfId="0" applyFont="1" applyBorder="1" applyAlignment="1">
      <alignment/>
    </xf>
    <xf numFmtId="0" fontId="40" fillId="0" borderId="0" xfId="0" applyFont="1" applyBorder="1" applyAlignment="1" applyProtection="1">
      <alignment horizontal="center"/>
      <protection hidden="1"/>
    </xf>
    <xf numFmtId="0" fontId="40" fillId="0" borderId="0" xfId="0" applyFont="1" applyBorder="1" applyAlignment="1" applyProtection="1">
      <alignment horizontal="right"/>
      <protection hidden="1"/>
    </xf>
    <xf numFmtId="2" fontId="40" fillId="0" borderId="0" xfId="0" applyNumberFormat="1" applyFont="1" applyBorder="1" applyAlignment="1" applyProtection="1">
      <alignment/>
      <protection hidden="1"/>
    </xf>
    <xf numFmtId="0" fontId="39" fillId="0" borderId="39" xfId="0" applyFont="1" applyBorder="1" applyAlignment="1">
      <alignment wrapText="1"/>
    </xf>
    <xf numFmtId="0" fontId="39" fillId="0" borderId="42" xfId="0" applyFont="1" applyBorder="1" applyAlignment="1" applyProtection="1">
      <alignment horizontal="right"/>
      <protection hidden="1"/>
    </xf>
    <xf numFmtId="0" fontId="39" fillId="0" borderId="41" xfId="0" applyFont="1" applyBorder="1" applyAlignment="1" applyProtection="1">
      <alignment horizontal="center"/>
      <protection hidden="1"/>
    </xf>
    <xf numFmtId="0" fontId="39" fillId="0" borderId="41" xfId="0" applyFont="1" applyBorder="1" applyAlignment="1" applyProtection="1">
      <alignment horizontal="right"/>
      <protection hidden="1"/>
    </xf>
    <xf numFmtId="2" fontId="39" fillId="0" borderId="41" xfId="0" applyNumberFormat="1" applyFont="1" applyBorder="1" applyAlignment="1" applyProtection="1">
      <alignment/>
      <protection hidden="1"/>
    </xf>
    <xf numFmtId="0" fontId="39" fillId="0" borderId="11" xfId="0" applyFont="1" applyBorder="1" applyAlignment="1" applyProtection="1">
      <alignment horizontal="center"/>
      <protection hidden="1"/>
    </xf>
    <xf numFmtId="0" fontId="39" fillId="0" borderId="11" xfId="0" applyFont="1" applyBorder="1" applyAlignment="1" applyProtection="1">
      <alignment horizontal="right"/>
      <protection hidden="1"/>
    </xf>
    <xf numFmtId="0" fontId="39" fillId="0" borderId="27" xfId="0" applyFont="1" applyBorder="1" applyAlignment="1" applyProtection="1">
      <alignment horizontal="center"/>
      <protection hidden="1"/>
    </xf>
    <xf numFmtId="0" fontId="39" fillId="0" borderId="27" xfId="0" applyFont="1" applyBorder="1" applyAlignment="1" applyProtection="1">
      <alignment horizontal="right"/>
      <protection hidden="1"/>
    </xf>
    <xf numFmtId="2" fontId="39" fillId="0" borderId="27" xfId="0" applyNumberFormat="1" applyFont="1" applyBorder="1" applyAlignment="1" applyProtection="1">
      <alignment/>
      <protection hidden="1"/>
    </xf>
    <xf numFmtId="2" fontId="39" fillId="0" borderId="43" xfId="0" applyNumberFormat="1" applyFont="1" applyBorder="1" applyAlignment="1" applyProtection="1">
      <alignment/>
      <protection hidden="1"/>
    </xf>
    <xf numFmtId="0" fontId="40" fillId="0" borderId="39" xfId="0" applyNumberFormat="1" applyFont="1" applyBorder="1" applyAlignment="1">
      <alignment horizontal="center" wrapText="1"/>
    </xf>
    <xf numFmtId="0" fontId="40" fillId="0" borderId="40" xfId="0" applyFont="1" applyBorder="1" applyAlignment="1">
      <alignment/>
    </xf>
    <xf numFmtId="0" fontId="39" fillId="0" borderId="42" xfId="0" applyFont="1" applyBorder="1" applyAlignment="1">
      <alignment horizontal="right"/>
    </xf>
    <xf numFmtId="166" fontId="39" fillId="0" borderId="42" xfId="0" applyNumberFormat="1" applyFont="1" applyBorder="1" applyAlignment="1">
      <alignment horizontal="center"/>
    </xf>
    <xf numFmtId="2" fontId="39" fillId="0" borderId="43" xfId="0" applyNumberFormat="1" applyFont="1" applyBorder="1" applyAlignment="1">
      <alignment horizontal="center"/>
    </xf>
    <xf numFmtId="0" fontId="39" fillId="0" borderId="41" xfId="0" applyFont="1" applyBorder="1" applyAlignment="1">
      <alignment horizontal="right"/>
    </xf>
    <xf numFmtId="166" fontId="39" fillId="0" borderId="41" xfId="0" applyNumberFormat="1" applyFont="1" applyBorder="1" applyAlignment="1">
      <alignment horizontal="center"/>
    </xf>
    <xf numFmtId="0" fontId="39" fillId="0" borderId="11" xfId="0" applyFont="1" applyBorder="1" applyAlignment="1">
      <alignment horizontal="right"/>
    </xf>
    <xf numFmtId="166" fontId="39" fillId="0" borderId="11" xfId="0" applyNumberFormat="1" applyFont="1" applyBorder="1" applyAlignment="1">
      <alignment horizontal="center"/>
    </xf>
    <xf numFmtId="0" fontId="39" fillId="0" borderId="27" xfId="0" applyFont="1" applyBorder="1" applyAlignment="1">
      <alignment horizontal="right"/>
    </xf>
    <xf numFmtId="166" fontId="39" fillId="0" borderId="27" xfId="0" applyNumberFormat="1" applyFont="1" applyBorder="1" applyAlignment="1">
      <alignment horizontal="center"/>
    </xf>
    <xf numFmtId="2" fontId="39" fillId="0" borderId="17" xfId="0" applyNumberFormat="1" applyFont="1" applyBorder="1" applyAlignment="1">
      <alignment horizontal="center"/>
    </xf>
    <xf numFmtId="0" fontId="42" fillId="0" borderId="21" xfId="54" applyFont="1" applyBorder="1" applyAlignment="1" applyProtection="1">
      <alignment horizontal="center" vertical="center" wrapText="1"/>
      <protection hidden="1"/>
    </xf>
    <xf numFmtId="0" fontId="38" fillId="0" borderId="25" xfId="54" applyFont="1" applyBorder="1" applyAlignment="1" applyProtection="1">
      <alignment horizontal="center" vertical="center" wrapText="1"/>
      <protection hidden="1"/>
    </xf>
    <xf numFmtId="0" fontId="43" fillId="0" borderId="23" xfId="54" applyFont="1" applyBorder="1" applyAlignment="1" applyProtection="1">
      <alignment horizontal="center" vertical="center" wrapText="1"/>
      <protection hidden="1"/>
    </xf>
    <xf numFmtId="166" fontId="39" fillId="0" borderId="25" xfId="0" applyNumberFormat="1" applyFont="1" applyBorder="1" applyAlignment="1">
      <alignment horizontal="center"/>
    </xf>
    <xf numFmtId="2" fontId="39" fillId="0" borderId="44" xfId="0" applyNumberFormat="1" applyFont="1" applyBorder="1" applyAlignment="1">
      <alignment horizontal="center"/>
    </xf>
    <xf numFmtId="0" fontId="53" fillId="0" borderId="41" xfId="54" applyFont="1" applyBorder="1" applyAlignment="1" applyProtection="1">
      <alignment horizontal="center" vertical="center" wrapText="1"/>
      <protection hidden="1"/>
    </xf>
    <xf numFmtId="0" fontId="0" fillId="0" borderId="21" xfId="0" applyBorder="1" applyAlignment="1">
      <alignment wrapText="1"/>
    </xf>
    <xf numFmtId="0" fontId="55" fillId="0" borderId="25" xfId="0" applyFont="1" applyBorder="1" applyAlignment="1" applyProtection="1">
      <alignment horizontal="center"/>
      <protection hidden="1"/>
    </xf>
    <xf numFmtId="0" fontId="56" fillId="0" borderId="23" xfId="0" applyFont="1" applyBorder="1" applyAlignment="1" applyProtection="1">
      <alignment wrapText="1"/>
      <protection hidden="1"/>
    </xf>
    <xf numFmtId="0" fontId="0" fillId="0" borderId="21" xfId="0" applyBorder="1" applyAlignment="1">
      <alignment/>
    </xf>
    <xf numFmtId="0" fontId="0" fillId="0" borderId="23" xfId="0" applyBorder="1" applyAlignment="1">
      <alignment wrapText="1"/>
    </xf>
    <xf numFmtId="0" fontId="55" fillId="0" borderId="45" xfId="0" applyFont="1" applyBorder="1" applyAlignment="1">
      <alignment horizontal="center" wrapText="1"/>
    </xf>
    <xf numFmtId="0" fontId="55" fillId="0" borderId="45" xfId="0" applyFont="1" applyBorder="1" applyAlignment="1">
      <alignment wrapText="1"/>
    </xf>
    <xf numFmtId="164" fontId="55" fillId="0" borderId="45" xfId="0" applyNumberFormat="1" applyFont="1" applyBorder="1" applyAlignment="1">
      <alignment wrapText="1"/>
    </xf>
    <xf numFmtId="0" fontId="55" fillId="0" borderId="45" xfId="0" applyFont="1" applyBorder="1" applyAlignment="1" applyProtection="1">
      <alignment horizontal="center"/>
      <protection hidden="1"/>
    </xf>
    <xf numFmtId="0" fontId="55" fillId="0" borderId="45" xfId="0" applyFont="1" applyBorder="1" applyAlignment="1" applyProtection="1">
      <alignment horizontal="right"/>
      <protection hidden="1"/>
    </xf>
    <xf numFmtId="2" fontId="55" fillId="0" borderId="45" xfId="0" applyNumberFormat="1" applyFont="1" applyBorder="1" applyAlignment="1" applyProtection="1">
      <alignment/>
      <protection hidden="1"/>
    </xf>
    <xf numFmtId="0" fontId="0" fillId="0" borderId="27" xfId="0" applyBorder="1" applyAlignment="1">
      <alignment horizontal="center" vertical="center" wrapText="1"/>
    </xf>
    <xf numFmtId="0" fontId="0" fillId="0" borderId="46" xfId="0" applyFont="1" applyBorder="1" applyAlignment="1" applyProtection="1">
      <alignment wrapText="1"/>
      <protection hidden="1"/>
    </xf>
    <xf numFmtId="0" fontId="0" fillId="0" borderId="47" xfId="0" applyFont="1" applyBorder="1" applyAlignment="1" applyProtection="1">
      <alignment horizontal="center"/>
      <protection hidden="1"/>
    </xf>
    <xf numFmtId="0" fontId="0" fillId="0" borderId="48" xfId="0" applyFont="1" applyBorder="1" applyAlignment="1" applyProtection="1">
      <alignment horizontal="right"/>
      <protection hidden="1"/>
    </xf>
    <xf numFmtId="2" fontId="0" fillId="0" borderId="47" xfId="0" applyNumberFormat="1" applyFont="1" applyBorder="1" applyAlignment="1" applyProtection="1">
      <alignment/>
      <protection hidden="1"/>
    </xf>
    <xf numFmtId="0" fontId="55" fillId="0" borderId="49" xfId="0" applyFont="1" applyBorder="1" applyAlignment="1" applyProtection="1">
      <alignment wrapText="1"/>
      <protection hidden="1"/>
    </xf>
    <xf numFmtId="0" fontId="0" fillId="0" borderId="15" xfId="0" applyFont="1" applyBorder="1" applyAlignment="1" applyProtection="1">
      <alignment wrapText="1"/>
      <protection hidden="1"/>
    </xf>
    <xf numFmtId="0" fontId="0" fillId="0" borderId="20" xfId="0" applyFont="1" applyBorder="1" applyAlignment="1" applyProtection="1">
      <alignment horizontal="center"/>
      <protection hidden="1"/>
    </xf>
    <xf numFmtId="0" fontId="0" fillId="0" borderId="29" xfId="0" applyFont="1" applyBorder="1" applyAlignment="1" applyProtection="1">
      <alignment horizontal="right"/>
      <protection hidden="1"/>
    </xf>
    <xf numFmtId="2" fontId="0" fillId="0" borderId="20" xfId="0" applyNumberFormat="1" applyFont="1" applyBorder="1" applyAlignment="1" applyProtection="1">
      <alignment/>
      <protection hidden="1"/>
    </xf>
    <xf numFmtId="0" fontId="55" fillId="0" borderId="17" xfId="0" applyFont="1" applyBorder="1" applyAlignment="1" applyProtection="1">
      <alignment wrapText="1"/>
      <protection hidden="1"/>
    </xf>
    <xf numFmtId="0" fontId="0" fillId="0" borderId="42" xfId="0" applyFont="1" applyBorder="1" applyAlignment="1" applyProtection="1">
      <alignment horizontal="center"/>
      <protection hidden="1"/>
    </xf>
    <xf numFmtId="0" fontId="0" fillId="0" borderId="50" xfId="0" applyFont="1" applyBorder="1" applyAlignment="1" applyProtection="1">
      <alignment horizontal="right"/>
      <protection hidden="1"/>
    </xf>
    <xf numFmtId="2" fontId="0" fillId="0" borderId="42" xfId="0" applyNumberFormat="1" applyBorder="1" applyAlignment="1" applyProtection="1">
      <alignment/>
      <protection hidden="1"/>
    </xf>
    <xf numFmtId="2" fontId="0" fillId="0" borderId="42" xfId="0" applyNumberFormat="1" applyFont="1" applyBorder="1" applyAlignment="1" applyProtection="1">
      <alignment/>
      <protection hidden="1"/>
    </xf>
    <xf numFmtId="0" fontId="55" fillId="0" borderId="38" xfId="0" applyFont="1" applyBorder="1" applyAlignment="1" applyProtection="1">
      <alignment wrapText="1"/>
      <protection hidden="1"/>
    </xf>
    <xf numFmtId="0" fontId="0" fillId="0" borderId="34" xfId="0" applyFont="1" applyBorder="1" applyAlignment="1" applyProtection="1">
      <alignment horizontal="center"/>
      <protection hidden="1"/>
    </xf>
    <xf numFmtId="0" fontId="0" fillId="0" borderId="33" xfId="0" applyFont="1" applyBorder="1" applyAlignment="1" applyProtection="1">
      <alignment horizontal="right"/>
      <protection hidden="1"/>
    </xf>
    <xf numFmtId="2" fontId="0" fillId="0" borderId="34" xfId="0" applyNumberFormat="1" applyFont="1" applyBorder="1" applyAlignment="1" applyProtection="1">
      <alignment/>
      <protection hidden="1"/>
    </xf>
    <xf numFmtId="0" fontId="55" fillId="0" borderId="40" xfId="0" applyFont="1" applyBorder="1" applyAlignment="1" applyProtection="1">
      <alignment wrapText="1"/>
      <protection hidden="1"/>
    </xf>
    <xf numFmtId="0" fontId="0" fillId="0" borderId="24" xfId="0" applyFont="1" applyBorder="1" applyAlignment="1" applyProtection="1">
      <alignment wrapText="1"/>
      <protection hidden="1"/>
    </xf>
    <xf numFmtId="0" fontId="0" fillId="0" borderId="25" xfId="0" applyFont="1" applyBorder="1" applyAlignment="1" applyProtection="1">
      <alignment horizontal="center"/>
      <protection hidden="1"/>
    </xf>
    <xf numFmtId="0" fontId="0" fillId="0" borderId="0" xfId="0" applyFont="1" applyBorder="1" applyAlignment="1" applyProtection="1">
      <alignment horizontal="right"/>
      <protection hidden="1"/>
    </xf>
    <xf numFmtId="2" fontId="0" fillId="0" borderId="34" xfId="0" applyNumberFormat="1" applyFont="1" applyBorder="1" applyAlignment="1" applyProtection="1">
      <alignment/>
      <protection hidden="1"/>
    </xf>
    <xf numFmtId="2" fontId="0" fillId="0" borderId="31" xfId="0" applyNumberFormat="1" applyFont="1" applyBorder="1" applyAlignment="1" applyProtection="1">
      <alignment/>
      <protection hidden="1"/>
    </xf>
    <xf numFmtId="0" fontId="55" fillId="0" borderId="39" xfId="0" applyFont="1" applyBorder="1" applyAlignment="1" applyProtection="1">
      <alignment wrapText="1"/>
      <protection hidden="1"/>
    </xf>
    <xf numFmtId="0" fontId="0" fillId="0" borderId="51" xfId="0" applyFont="1" applyBorder="1" applyAlignment="1" applyProtection="1">
      <alignment wrapText="1"/>
      <protection hidden="1"/>
    </xf>
    <xf numFmtId="2" fontId="0" fillId="0" borderId="52" xfId="0" applyNumberFormat="1" applyFont="1" applyBorder="1" applyAlignment="1" applyProtection="1">
      <alignment/>
      <protection hidden="1"/>
    </xf>
    <xf numFmtId="2" fontId="0" fillId="0" borderId="20" xfId="0" applyNumberFormat="1" applyFont="1" applyBorder="1" applyAlignment="1" applyProtection="1">
      <alignment/>
      <protection hidden="1"/>
    </xf>
    <xf numFmtId="2" fontId="0" fillId="0" borderId="19" xfId="0" applyNumberFormat="1" applyFont="1" applyBorder="1" applyAlignment="1" applyProtection="1">
      <alignment/>
      <protection hidden="1"/>
    </xf>
    <xf numFmtId="0" fontId="55" fillId="0" borderId="53" xfId="0" applyFont="1" applyBorder="1" applyAlignment="1" applyProtection="1">
      <alignment wrapText="1"/>
      <protection hidden="1"/>
    </xf>
    <xf numFmtId="0" fontId="0" fillId="0" borderId="51" xfId="0" applyFont="1" applyBorder="1" applyAlignment="1" applyProtection="1">
      <alignment wrapText="1"/>
      <protection hidden="1"/>
    </xf>
    <xf numFmtId="0" fontId="0" fillId="0" borderId="47" xfId="0" applyFont="1" applyBorder="1" applyAlignment="1" applyProtection="1">
      <alignment horizontal="center"/>
      <protection hidden="1"/>
    </xf>
    <xf numFmtId="0" fontId="0" fillId="0" borderId="48" xfId="0" applyFont="1" applyBorder="1" applyAlignment="1" applyProtection="1">
      <alignment horizontal="right"/>
      <protection hidden="1"/>
    </xf>
    <xf numFmtId="2" fontId="0" fillId="0" borderId="52" xfId="0" applyNumberFormat="1" applyFont="1" applyBorder="1" applyAlignment="1" applyProtection="1">
      <alignment/>
      <protection hidden="1"/>
    </xf>
    <xf numFmtId="2" fontId="0" fillId="0" borderId="47" xfId="0" applyNumberFormat="1" applyFont="1" applyBorder="1" applyAlignment="1" applyProtection="1">
      <alignment/>
      <protection hidden="1"/>
    </xf>
    <xf numFmtId="0" fontId="0" fillId="0" borderId="18" xfId="0" applyBorder="1" applyAlignment="1" applyProtection="1">
      <alignment wrapText="1"/>
      <protection hidden="1"/>
    </xf>
    <xf numFmtId="2" fontId="0" fillId="0" borderId="16" xfId="0" applyNumberFormat="1" applyFont="1" applyBorder="1" applyAlignment="1" applyProtection="1">
      <alignment/>
      <protection hidden="1"/>
    </xf>
    <xf numFmtId="0" fontId="0" fillId="0" borderId="15" xfId="0" applyFont="1" applyBorder="1" applyAlignment="1" applyProtection="1">
      <alignment wrapText="1"/>
      <protection hidden="1"/>
    </xf>
    <xf numFmtId="0" fontId="0" fillId="0" borderId="20" xfId="0" applyFont="1" applyBorder="1" applyAlignment="1" applyProtection="1">
      <alignment horizontal="center"/>
      <protection hidden="1"/>
    </xf>
    <xf numFmtId="0" fontId="0" fillId="0" borderId="16" xfId="0" applyFont="1" applyBorder="1" applyAlignment="1" applyProtection="1">
      <alignment horizontal="right"/>
      <protection hidden="1"/>
    </xf>
    <xf numFmtId="2" fontId="0" fillId="0" borderId="16" xfId="0" applyNumberFormat="1" applyFont="1" applyBorder="1" applyAlignment="1" applyProtection="1">
      <alignment/>
      <protection hidden="1"/>
    </xf>
    <xf numFmtId="0" fontId="0" fillId="0" borderId="46" xfId="0" applyFont="1" applyBorder="1" applyAlignment="1" applyProtection="1">
      <alignment wrapText="1"/>
      <protection hidden="1"/>
    </xf>
    <xf numFmtId="0" fontId="0" fillId="0" borderId="52" xfId="0" applyFont="1" applyBorder="1" applyAlignment="1" applyProtection="1">
      <alignment horizontal="right"/>
      <protection hidden="1"/>
    </xf>
    <xf numFmtId="0" fontId="0" fillId="0" borderId="36" xfId="0" applyFont="1" applyBorder="1" applyAlignment="1">
      <alignment wrapText="1"/>
    </xf>
    <xf numFmtId="0" fontId="55" fillId="0" borderId="40" xfId="0" applyFont="1" applyBorder="1" applyAlignment="1">
      <alignment wrapText="1"/>
    </xf>
    <xf numFmtId="0" fontId="0" fillId="0" borderId="47" xfId="0" applyBorder="1" applyAlignment="1" applyProtection="1">
      <alignment horizontal="center"/>
      <protection hidden="1"/>
    </xf>
    <xf numFmtId="0" fontId="0" fillId="0" borderId="51" xfId="0" applyBorder="1" applyAlignment="1" applyProtection="1">
      <alignment wrapText="1"/>
      <protection hidden="1"/>
    </xf>
    <xf numFmtId="0" fontId="0" fillId="0" borderId="18" xfId="0" applyFont="1" applyBorder="1" applyAlignment="1" applyProtection="1">
      <alignment wrapText="1"/>
      <protection hidden="1"/>
    </xf>
    <xf numFmtId="0" fontId="0" fillId="0" borderId="29" xfId="0" applyFont="1" applyBorder="1" applyAlignment="1" applyProtection="1">
      <alignment horizontal="right"/>
      <protection hidden="1"/>
    </xf>
    <xf numFmtId="0" fontId="19" fillId="0" borderId="46" xfId="0" applyFont="1" applyBorder="1" applyAlignment="1" applyProtection="1">
      <alignment wrapText="1"/>
      <protection hidden="1"/>
    </xf>
    <xf numFmtId="0" fontId="19" fillId="0" borderId="47" xfId="0" applyFont="1" applyBorder="1" applyAlignment="1" applyProtection="1">
      <alignment horizontal="center"/>
      <protection hidden="1"/>
    </xf>
    <xf numFmtId="0" fontId="19" fillId="0" borderId="47" xfId="0" applyFont="1" applyBorder="1" applyAlignment="1" applyProtection="1">
      <alignment horizontal="right"/>
      <protection hidden="1"/>
    </xf>
    <xf numFmtId="2" fontId="19" fillId="0" borderId="52" xfId="0" applyNumberFormat="1" applyFont="1" applyBorder="1" applyAlignment="1" applyProtection="1">
      <alignment/>
      <protection hidden="1"/>
    </xf>
    <xf numFmtId="2" fontId="19" fillId="0" borderId="47" xfId="0" applyNumberFormat="1" applyFont="1" applyBorder="1" applyAlignment="1" applyProtection="1">
      <alignment/>
      <protection hidden="1"/>
    </xf>
    <xf numFmtId="2" fontId="0" fillId="0" borderId="25" xfId="0" applyNumberFormat="1" applyFont="1" applyBorder="1" applyAlignment="1" applyProtection="1">
      <alignment/>
      <protection hidden="1"/>
    </xf>
    <xf numFmtId="2" fontId="0" fillId="0" borderId="0" xfId="0" applyNumberFormat="1" applyFont="1" applyBorder="1" applyAlignment="1" applyProtection="1">
      <alignment/>
      <protection hidden="1"/>
    </xf>
    <xf numFmtId="2" fontId="0" fillId="0" borderId="25" xfId="0" applyNumberFormat="1" applyFont="1" applyBorder="1" applyAlignment="1" applyProtection="1">
      <alignment/>
      <protection hidden="1"/>
    </xf>
    <xf numFmtId="2" fontId="0" fillId="0" borderId="29" xfId="0" applyNumberFormat="1" applyFont="1" applyBorder="1" applyAlignment="1" applyProtection="1">
      <alignment/>
      <protection hidden="1"/>
    </xf>
    <xf numFmtId="2" fontId="0" fillId="0" borderId="14" xfId="0" applyNumberFormat="1" applyFont="1" applyBorder="1" applyAlignment="1" applyProtection="1">
      <alignment/>
      <protection hidden="1"/>
    </xf>
    <xf numFmtId="0" fontId="0" fillId="0" borderId="25" xfId="0" applyFont="1" applyBorder="1" applyAlignment="1" applyProtection="1">
      <alignment horizontal="center"/>
      <protection hidden="1"/>
    </xf>
    <xf numFmtId="0" fontId="0" fillId="0" borderId="0" xfId="0" applyFont="1" applyBorder="1" applyAlignment="1" applyProtection="1">
      <alignment horizontal="right"/>
      <protection hidden="1"/>
    </xf>
    <xf numFmtId="2" fontId="0" fillId="0" borderId="22" xfId="0" applyNumberFormat="1" applyFont="1" applyBorder="1" applyAlignment="1" applyProtection="1">
      <alignment/>
      <protection hidden="1"/>
    </xf>
    <xf numFmtId="0" fontId="0" fillId="0" borderId="36" xfId="0" applyFont="1" applyBorder="1" applyAlignment="1" applyProtection="1">
      <alignment wrapText="1"/>
      <protection hidden="1"/>
    </xf>
    <xf numFmtId="2" fontId="0" fillId="0" borderId="33" xfId="0" applyNumberFormat="1" applyFont="1" applyBorder="1" applyAlignment="1" applyProtection="1">
      <alignment/>
      <protection hidden="1"/>
    </xf>
    <xf numFmtId="2" fontId="0" fillId="0" borderId="20" xfId="0" applyNumberFormat="1" applyFont="1" applyBorder="1" applyAlignment="1" applyProtection="1">
      <alignment/>
      <protection hidden="1"/>
    </xf>
    <xf numFmtId="2" fontId="0" fillId="0" borderId="25" xfId="0" applyNumberFormat="1" applyFont="1" applyBorder="1" applyAlignment="1" applyProtection="1">
      <alignment/>
      <protection hidden="1"/>
    </xf>
    <xf numFmtId="2" fontId="0" fillId="0" borderId="11" xfId="0" applyNumberFormat="1" applyFont="1" applyBorder="1" applyAlignment="1" applyProtection="1">
      <alignment/>
      <protection hidden="1"/>
    </xf>
    <xf numFmtId="2" fontId="0" fillId="0" borderId="48" xfId="0" applyNumberFormat="1" applyFont="1" applyBorder="1" applyAlignment="1" applyProtection="1">
      <alignment/>
      <protection hidden="1"/>
    </xf>
    <xf numFmtId="2" fontId="29" fillId="0" borderId="11" xfId="54" applyNumberFormat="1" applyFont="1" applyBorder="1" applyAlignment="1">
      <alignment horizontal="center" vertical="center" wrapText="1"/>
      <protection/>
    </xf>
    <xf numFmtId="0" fontId="0" fillId="0" borderId="34" xfId="0" applyFont="1" applyBorder="1" applyAlignment="1" applyProtection="1">
      <alignment horizontal="center"/>
      <protection hidden="1"/>
    </xf>
    <xf numFmtId="0" fontId="0" fillId="0" borderId="33" xfId="0" applyFont="1" applyBorder="1" applyAlignment="1" applyProtection="1">
      <alignment horizontal="right"/>
      <protection hidden="1"/>
    </xf>
    <xf numFmtId="0" fontId="57" fillId="0" borderId="53" xfId="0" applyFont="1" applyBorder="1" applyAlignment="1" applyProtection="1">
      <alignment wrapText="1"/>
      <protection hidden="1"/>
    </xf>
    <xf numFmtId="0" fontId="0" fillId="0" borderId="0" xfId="0" applyAlignment="1" applyProtection="1">
      <alignment/>
      <protection hidden="1"/>
    </xf>
    <xf numFmtId="0" fontId="0" fillId="0" borderId="47" xfId="0" applyFont="1" applyBorder="1" applyAlignment="1" applyProtection="1">
      <alignment horizontal="right"/>
      <protection hidden="1"/>
    </xf>
    <xf numFmtId="0" fontId="0" fillId="0" borderId="20" xfId="0" applyFont="1" applyBorder="1" applyAlignment="1" applyProtection="1">
      <alignment horizontal="right"/>
      <protection hidden="1"/>
    </xf>
    <xf numFmtId="2" fontId="0" fillId="0" borderId="20" xfId="0" applyNumberFormat="1" applyBorder="1" applyAlignment="1" applyProtection="1">
      <alignment/>
      <protection hidden="1"/>
    </xf>
    <xf numFmtId="0" fontId="55" fillId="0" borderId="53" xfId="0" applyFont="1" applyBorder="1" applyAlignment="1" applyProtection="1">
      <alignment horizontal="left" wrapText="1"/>
      <protection hidden="1"/>
    </xf>
    <xf numFmtId="0" fontId="0" fillId="0" borderId="25" xfId="0" applyBorder="1" applyAlignment="1" applyProtection="1">
      <alignment horizontal="center"/>
      <protection hidden="1"/>
    </xf>
    <xf numFmtId="0" fontId="55" fillId="0" borderId="20" xfId="0" applyFont="1" applyBorder="1" applyAlignment="1" applyProtection="1">
      <alignment horizontal="right"/>
      <protection hidden="1"/>
    </xf>
    <xf numFmtId="0" fontId="0" fillId="0" borderId="26" xfId="0" applyBorder="1" applyAlignment="1" applyProtection="1">
      <alignment/>
      <protection hidden="1"/>
    </xf>
    <xf numFmtId="2" fontId="0" fillId="0" borderId="54" xfId="0" applyNumberFormat="1" applyFont="1" applyBorder="1" applyAlignment="1" applyProtection="1">
      <alignment/>
      <protection hidden="1"/>
    </xf>
    <xf numFmtId="0" fontId="55" fillId="0" borderId="23" xfId="0" applyFont="1" applyBorder="1" applyAlignment="1">
      <alignment wrapText="1"/>
    </xf>
    <xf numFmtId="0" fontId="0" fillId="0" borderId="34" xfId="0" applyFont="1" applyBorder="1" applyAlignment="1" applyProtection="1">
      <alignment horizontal="right"/>
      <protection hidden="1"/>
    </xf>
    <xf numFmtId="2" fontId="0" fillId="0" borderId="28" xfId="0" applyNumberFormat="1" applyFont="1" applyBorder="1" applyAlignment="1" applyProtection="1">
      <alignment/>
      <protection hidden="1"/>
    </xf>
    <xf numFmtId="0" fontId="57" fillId="0" borderId="53" xfId="0" applyFont="1" applyBorder="1" applyAlignment="1" applyProtection="1">
      <alignment horizontal="left" wrapText="1"/>
      <protection hidden="1"/>
    </xf>
    <xf numFmtId="0" fontId="29" fillId="0" borderId="45" xfId="54" applyFont="1" applyBorder="1" applyAlignment="1">
      <alignment horizontal="center" vertical="center" wrapText="1"/>
      <protection/>
    </xf>
    <xf numFmtId="0" fontId="29" fillId="0" borderId="18" xfId="54" applyFont="1" applyBorder="1" applyAlignment="1">
      <alignment horizontal="center" vertical="center" wrapText="1"/>
      <protection/>
    </xf>
    <xf numFmtId="0" fontId="29" fillId="0" borderId="11" xfId="54" applyFont="1" applyBorder="1" applyAlignment="1">
      <alignment horizontal="center" vertical="center" wrapText="1"/>
      <protection/>
    </xf>
    <xf numFmtId="2" fontId="29" fillId="0" borderId="25" xfId="54" applyNumberFormat="1" applyFont="1" applyBorder="1" applyAlignment="1">
      <alignment horizontal="center" vertical="center" wrapText="1"/>
      <protection/>
    </xf>
    <xf numFmtId="2" fontId="29" fillId="0" borderId="27" xfId="54" applyNumberFormat="1" applyFont="1" applyBorder="1" applyAlignment="1">
      <alignment horizontal="center" vertical="center" wrapText="1"/>
      <protection/>
    </xf>
    <xf numFmtId="2" fontId="29" fillId="25" borderId="55" xfId="54" applyNumberFormat="1" applyFont="1" applyFill="1" applyBorder="1" applyAlignment="1">
      <alignment horizontal="center" vertical="center"/>
      <protection/>
    </xf>
    <xf numFmtId="0" fontId="29" fillId="0" borderId="24" xfId="54" applyFont="1" applyBorder="1" applyAlignment="1">
      <alignment horizontal="center" vertical="center" wrapText="1"/>
      <protection/>
    </xf>
    <xf numFmtId="0" fontId="29" fillId="0" borderId="36" xfId="0" applyFont="1" applyBorder="1" applyAlignment="1">
      <alignment horizontal="center" vertical="center" wrapText="1"/>
    </xf>
    <xf numFmtId="0" fontId="29" fillId="0" borderId="25" xfId="54" applyFont="1" applyBorder="1" applyAlignment="1">
      <alignment horizontal="center" vertical="center" wrapText="1"/>
      <protection/>
    </xf>
    <xf numFmtId="0" fontId="29" fillId="0" borderId="27" xfId="54" applyFont="1" applyBorder="1" applyAlignment="1">
      <alignment horizontal="center" vertical="center" wrapText="1"/>
      <protection/>
    </xf>
    <xf numFmtId="0" fontId="26" fillId="0" borderId="39" xfId="0" applyFont="1" applyBorder="1" applyAlignment="1">
      <alignment horizontal="center" vertical="center"/>
    </xf>
    <xf numFmtId="2" fontId="28" fillId="24" borderId="36" xfId="54" applyNumberFormat="1" applyFont="1" applyFill="1" applyBorder="1" applyAlignment="1">
      <alignment horizontal="center" vertical="center"/>
      <protection/>
    </xf>
    <xf numFmtId="2" fontId="28" fillId="24" borderId="33" xfId="54" applyNumberFormat="1" applyFont="1" applyFill="1" applyBorder="1" applyAlignment="1">
      <alignment horizontal="center" vertical="center"/>
      <protection/>
    </xf>
    <xf numFmtId="0" fontId="26" fillId="0" borderId="40" xfId="0" applyFont="1" applyBorder="1" applyAlignment="1">
      <alignment horizontal="center" vertical="center"/>
    </xf>
    <xf numFmtId="2" fontId="29" fillId="25" borderId="56" xfId="54" applyNumberFormat="1" applyFont="1" applyFill="1" applyBorder="1" applyAlignment="1">
      <alignment horizontal="center" vertical="center"/>
      <protection/>
    </xf>
    <xf numFmtId="2" fontId="29" fillId="25" borderId="57" xfId="54" applyNumberFormat="1" applyFont="1" applyFill="1" applyBorder="1" applyAlignment="1">
      <alignment horizontal="center" vertical="center"/>
      <protection/>
    </xf>
    <xf numFmtId="2" fontId="28" fillId="24" borderId="0" xfId="54" applyNumberFormat="1" applyFont="1" applyFill="1" applyBorder="1" applyAlignment="1">
      <alignment horizontal="center" vertical="center"/>
      <protection/>
    </xf>
    <xf numFmtId="2" fontId="0" fillId="0" borderId="52" xfId="0" applyNumberFormat="1" applyBorder="1" applyAlignment="1" applyProtection="1">
      <alignment/>
      <protection hidden="1"/>
    </xf>
    <xf numFmtId="0" fontId="29" fillId="0" borderId="58" xfId="54" applyFont="1" applyBorder="1" applyAlignment="1">
      <alignment horizontal="center" vertical="center" wrapText="1"/>
      <protection/>
    </xf>
    <xf numFmtId="0" fontId="29" fillId="0" borderId="59" xfId="54" applyFont="1" applyBorder="1" applyAlignment="1">
      <alignment horizontal="center" vertical="center" wrapText="1"/>
      <protection/>
    </xf>
    <xf numFmtId="0" fontId="29" fillId="0" borderId="60" xfId="54" applyFont="1" applyBorder="1" applyAlignment="1">
      <alignment horizontal="center" vertical="center" wrapText="1"/>
      <protection/>
    </xf>
    <xf numFmtId="0" fontId="29" fillId="0" borderId="61" xfId="54" applyFont="1" applyBorder="1" applyAlignment="1">
      <alignment horizontal="center" vertical="center" wrapText="1"/>
      <protection/>
    </xf>
    <xf numFmtId="0" fontId="29" fillId="0" borderId="62" xfId="54" applyFont="1" applyBorder="1" applyAlignment="1">
      <alignment horizontal="center" vertical="center" wrapText="1"/>
      <protection/>
    </xf>
    <xf numFmtId="0" fontId="29" fillId="0" borderId="10" xfId="54" applyFont="1" applyBorder="1" applyAlignment="1">
      <alignment horizontal="center" vertical="center" wrapText="1"/>
      <protection/>
    </xf>
    <xf numFmtId="0" fontId="29" fillId="0" borderId="63" xfId="54" applyFont="1" applyBorder="1" applyAlignment="1">
      <alignment horizontal="center" vertical="center" wrapText="1"/>
      <protection/>
    </xf>
    <xf numFmtId="0" fontId="29" fillId="0" borderId="50" xfId="0" applyFont="1" applyBorder="1" applyAlignment="1">
      <alignment/>
    </xf>
    <xf numFmtId="0" fontId="29" fillId="0" borderId="64" xfId="0" applyFont="1" applyBorder="1" applyAlignment="1">
      <alignment/>
    </xf>
    <xf numFmtId="0" fontId="30" fillId="0" borderId="50" xfId="0" applyFont="1" applyBorder="1" applyAlignment="1">
      <alignment horizontal="center" vertical="center" wrapText="1"/>
    </xf>
    <xf numFmtId="0" fontId="20" fillId="24" borderId="24" xfId="54" applyFont="1" applyFill="1" applyBorder="1" applyAlignment="1">
      <alignment horizontal="center"/>
      <protection/>
    </xf>
    <xf numFmtId="0" fontId="21" fillId="0" borderId="0" xfId="0" applyFont="1" applyBorder="1" applyAlignment="1">
      <alignment horizontal="center"/>
    </xf>
    <xf numFmtId="0" fontId="26" fillId="0" borderId="39" xfId="0" applyFont="1" applyBorder="1" applyAlignment="1">
      <alignment horizontal="center"/>
    </xf>
    <xf numFmtId="2" fontId="27" fillId="24" borderId="24" xfId="54" applyNumberFormat="1" applyFont="1" applyFill="1" applyBorder="1" applyAlignment="1">
      <alignment horizontal="right" vertical="center"/>
      <protection/>
    </xf>
    <xf numFmtId="2" fontId="27" fillId="24" borderId="0" xfId="54" applyNumberFormat="1" applyFont="1" applyFill="1" applyBorder="1" applyAlignment="1">
      <alignment horizontal="right" vertical="center"/>
      <protection/>
    </xf>
    <xf numFmtId="2" fontId="27" fillId="24" borderId="39" xfId="54" applyNumberFormat="1" applyFont="1" applyFill="1" applyBorder="1" applyAlignment="1">
      <alignment horizontal="right" vertical="center"/>
      <protection/>
    </xf>
    <xf numFmtId="2" fontId="28" fillId="24" borderId="24" xfId="54" applyNumberFormat="1" applyFont="1" applyFill="1" applyBorder="1" applyAlignment="1">
      <alignment horizontal="center" vertical="center"/>
      <protection/>
    </xf>
    <xf numFmtId="0" fontId="29" fillId="24" borderId="18" xfId="54" applyFont="1" applyFill="1" applyBorder="1" applyAlignment="1">
      <alignment horizontal="center" vertical="center" wrapText="1"/>
      <protection/>
    </xf>
    <xf numFmtId="0" fontId="29" fillId="24" borderId="24" xfId="54" applyFont="1" applyFill="1" applyBorder="1" applyAlignment="1">
      <alignment horizontal="center" vertical="center" wrapText="1"/>
      <protection/>
    </xf>
    <xf numFmtId="0" fontId="29" fillId="24" borderId="36" xfId="54" applyFont="1" applyFill="1" applyBorder="1" applyAlignment="1">
      <alignment horizontal="center" vertical="center" wrapText="1"/>
      <protection/>
    </xf>
    <xf numFmtId="0" fontId="29" fillId="24" borderId="38" xfId="54" applyFont="1" applyFill="1" applyBorder="1" applyAlignment="1">
      <alignment horizontal="center" vertical="center" wrapText="1"/>
      <protection/>
    </xf>
    <xf numFmtId="0" fontId="29" fillId="24" borderId="39" xfId="54" applyFont="1" applyFill="1" applyBorder="1" applyAlignment="1">
      <alignment horizontal="center" vertical="center" wrapText="1"/>
      <protection/>
    </xf>
    <xf numFmtId="0" fontId="29" fillId="24" borderId="40" xfId="54" applyFont="1" applyFill="1" applyBorder="1" applyAlignment="1">
      <alignment horizontal="center" vertical="center" wrapText="1"/>
      <protection/>
    </xf>
    <xf numFmtId="2" fontId="29" fillId="25" borderId="51" xfId="54" applyNumberFormat="1" applyFont="1" applyFill="1" applyBorder="1" applyAlignment="1">
      <alignment horizontal="center" vertical="center"/>
      <protection/>
    </xf>
    <xf numFmtId="2" fontId="29" fillId="25" borderId="33" xfId="54" applyNumberFormat="1" applyFont="1" applyFill="1" applyBorder="1" applyAlignment="1">
      <alignment horizontal="center" vertical="center"/>
      <protection/>
    </xf>
    <xf numFmtId="2" fontId="29" fillId="25" borderId="0" xfId="54" applyNumberFormat="1" applyFont="1" applyFill="1" applyBorder="1" applyAlignment="1">
      <alignment horizontal="center" vertical="center"/>
      <protection/>
    </xf>
    <xf numFmtId="2" fontId="29" fillId="25" borderId="40" xfId="54" applyNumberFormat="1" applyFont="1" applyFill="1" applyBorder="1" applyAlignment="1">
      <alignment horizontal="center" vertical="center"/>
      <protection/>
    </xf>
    <xf numFmtId="0" fontId="29" fillId="0" borderId="65" xfId="54" applyFont="1" applyBorder="1" applyAlignment="1">
      <alignment horizontal="center" vertical="center" wrapText="1"/>
      <protection/>
    </xf>
    <xf numFmtId="0" fontId="29" fillId="0" borderId="35" xfId="54" applyFont="1" applyBorder="1" applyAlignment="1">
      <alignment horizontal="center" vertical="center" wrapText="1"/>
      <protection/>
    </xf>
    <xf numFmtId="0" fontId="29" fillId="0" borderId="17" xfId="54" applyFont="1" applyBorder="1" applyAlignment="1">
      <alignment horizontal="center" vertical="center" wrapText="1"/>
      <protection/>
    </xf>
    <xf numFmtId="0" fontId="29" fillId="0" borderId="23" xfId="54" applyFont="1" applyBorder="1" applyAlignment="1">
      <alignment horizontal="center" vertical="center" wrapText="1"/>
      <protection/>
    </xf>
    <xf numFmtId="0" fontId="29" fillId="0" borderId="36" xfId="54" applyFont="1" applyBorder="1" applyAlignment="1">
      <alignment horizontal="center" vertical="center" wrapText="1"/>
      <protection/>
    </xf>
    <xf numFmtId="0" fontId="29" fillId="0" borderId="38" xfId="54" applyFont="1" applyBorder="1" applyAlignment="1">
      <alignment horizontal="center" vertical="center" wrapText="1"/>
      <protection/>
    </xf>
    <xf numFmtId="0" fontId="29" fillId="0" borderId="39" xfId="54" applyFont="1" applyBorder="1" applyAlignment="1">
      <alignment horizontal="center" vertical="center" wrapText="1"/>
      <protection/>
    </xf>
    <xf numFmtId="0" fontId="29" fillId="0" borderId="40" xfId="54" applyFont="1" applyBorder="1" applyAlignment="1">
      <alignment horizontal="center" vertical="center" wrapText="1"/>
      <protection/>
    </xf>
    <xf numFmtId="0" fontId="29" fillId="0" borderId="2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66" xfId="0" applyFont="1" applyBorder="1" applyAlignment="1">
      <alignment horizontal="center" vertical="center" wrapText="1"/>
    </xf>
    <xf numFmtId="0" fontId="29" fillId="24" borderId="62" xfId="54" applyFont="1" applyFill="1" applyBorder="1" applyAlignment="1">
      <alignment horizontal="center" vertical="center" wrapText="1"/>
      <protection/>
    </xf>
    <xf numFmtId="0" fontId="30" fillId="0" borderId="10" xfId="0" applyFont="1" applyBorder="1" applyAlignment="1">
      <alignment horizontal="center" vertical="center" wrapText="1"/>
    </xf>
    <xf numFmtId="0" fontId="29" fillId="24" borderId="17" xfId="54" applyFont="1" applyFill="1" applyBorder="1" applyAlignment="1">
      <alignment horizontal="center" vertical="center" wrapText="1"/>
      <protection/>
    </xf>
    <xf numFmtId="0" fontId="29" fillId="0" borderId="23" xfId="0" applyFont="1" applyBorder="1" applyAlignment="1">
      <alignment horizontal="center" vertical="center" wrapText="1"/>
    </xf>
    <xf numFmtId="0" fontId="30" fillId="0" borderId="57" xfId="0" applyFont="1" applyBorder="1" applyAlignment="1">
      <alignment horizontal="center" vertical="center"/>
    </xf>
    <xf numFmtId="0" fontId="30" fillId="0" borderId="55" xfId="0" applyFont="1" applyBorder="1" applyAlignment="1">
      <alignment horizontal="center" vertical="center"/>
    </xf>
    <xf numFmtId="0" fontId="29" fillId="24" borderId="23" xfId="54" applyFont="1" applyFill="1" applyBorder="1" applyAlignment="1">
      <alignment horizontal="left" vertical="center" wrapText="1"/>
      <protection/>
    </xf>
    <xf numFmtId="0" fontId="29" fillId="24" borderId="32" xfId="54" applyFont="1" applyFill="1" applyBorder="1" applyAlignment="1">
      <alignment horizontal="left" vertical="center" wrapText="1"/>
      <protection/>
    </xf>
    <xf numFmtId="0" fontId="29" fillId="0" borderId="66" xfId="54" applyFont="1" applyBorder="1" applyAlignment="1">
      <alignment horizontal="center" vertical="center" wrapText="1"/>
      <protection/>
    </xf>
    <xf numFmtId="2" fontId="29" fillId="25" borderId="18" xfId="54" applyNumberFormat="1" applyFont="1" applyFill="1" applyBorder="1" applyAlignment="1">
      <alignment horizontal="center" vertical="center"/>
      <protection/>
    </xf>
    <xf numFmtId="0" fontId="30" fillId="0" borderId="29" xfId="0" applyFont="1" applyBorder="1" applyAlignment="1">
      <alignment horizontal="center" vertical="center"/>
    </xf>
    <xf numFmtId="0" fontId="30" fillId="0" borderId="38" xfId="0" applyFont="1" applyBorder="1" applyAlignment="1">
      <alignment horizontal="center" vertical="center"/>
    </xf>
    <xf numFmtId="0" fontId="29" fillId="0" borderId="24" xfId="0" applyFont="1" applyBorder="1" applyAlignment="1">
      <alignment horizontal="center" vertical="center"/>
    </xf>
    <xf numFmtId="0" fontId="29" fillId="0" borderId="36" xfId="0" applyFont="1" applyBorder="1" applyAlignment="1">
      <alignment horizontal="center" vertical="center"/>
    </xf>
    <xf numFmtId="0" fontId="29" fillId="0" borderId="22" xfId="54" applyFont="1" applyBorder="1" applyAlignment="1">
      <alignment horizontal="center" vertical="center" wrapText="1"/>
      <protection/>
    </xf>
    <xf numFmtId="0" fontId="29" fillId="0" borderId="0" xfId="54" applyFont="1" applyBorder="1" applyAlignment="1">
      <alignment horizontal="center" vertical="center" wrapText="1"/>
      <protection/>
    </xf>
    <xf numFmtId="0" fontId="29" fillId="0" borderId="26" xfId="54" applyFont="1" applyBorder="1" applyAlignment="1">
      <alignment horizontal="center" vertical="center" wrapText="1"/>
      <protection/>
    </xf>
    <xf numFmtId="2" fontId="29" fillId="25" borderId="24" xfId="54" applyNumberFormat="1" applyFont="1" applyFill="1" applyBorder="1" applyAlignment="1">
      <alignment horizontal="center" vertical="center"/>
      <protection/>
    </xf>
    <xf numFmtId="0" fontId="30" fillId="0" borderId="0" xfId="0" applyFont="1" applyBorder="1" applyAlignment="1">
      <alignment horizontal="center" vertical="center"/>
    </xf>
    <xf numFmtId="0" fontId="30" fillId="0" borderId="39" xfId="0" applyFont="1" applyBorder="1" applyAlignment="1">
      <alignment horizontal="center" vertical="center"/>
    </xf>
    <xf numFmtId="0" fontId="29" fillId="24" borderId="65" xfId="54" applyFont="1" applyFill="1" applyBorder="1" applyAlignment="1">
      <alignment horizontal="center" vertical="center" wrapText="1"/>
      <protection/>
    </xf>
    <xf numFmtId="0" fontId="29" fillId="24" borderId="35" xfId="54" applyFont="1" applyFill="1" applyBorder="1" applyAlignment="1">
      <alignment horizontal="center" vertical="center" wrapText="1"/>
      <protection/>
    </xf>
    <xf numFmtId="0" fontId="29" fillId="24" borderId="66" xfId="54" applyFont="1" applyFill="1" applyBorder="1" applyAlignment="1">
      <alignment horizontal="center" vertical="center" wrapText="1"/>
      <protection/>
    </xf>
    <xf numFmtId="0" fontId="30" fillId="24" borderId="38" xfId="54" applyFont="1" applyFill="1" applyBorder="1" applyAlignment="1">
      <alignment horizontal="center" vertical="center" wrapText="1"/>
      <protection/>
    </xf>
    <xf numFmtId="0" fontId="30" fillId="24" borderId="39" xfId="54" applyFont="1" applyFill="1" applyBorder="1" applyAlignment="1">
      <alignment horizontal="center" vertical="center" wrapText="1"/>
      <protection/>
    </xf>
    <xf numFmtId="0" fontId="30" fillId="0" borderId="40" xfId="0" applyFont="1" applyBorder="1" applyAlignment="1">
      <alignment horizontal="center" vertical="center" wrapText="1"/>
    </xf>
    <xf numFmtId="0" fontId="30" fillId="0" borderId="38" xfId="54" applyFont="1" applyBorder="1" applyAlignment="1">
      <alignment horizontal="center" vertical="center" wrapText="1"/>
      <protection/>
    </xf>
    <xf numFmtId="0" fontId="30" fillId="0" borderId="39" xfId="54" applyFont="1" applyBorder="1" applyAlignment="1">
      <alignment horizontal="center" vertical="center" wrapText="1"/>
      <protection/>
    </xf>
    <xf numFmtId="0" fontId="30" fillId="0" borderId="40" xfId="54" applyFont="1" applyBorder="1" applyAlignment="1">
      <alignment horizontal="center" vertical="center" wrapText="1"/>
      <protection/>
    </xf>
    <xf numFmtId="2" fontId="29" fillId="25" borderId="36" xfId="54" applyNumberFormat="1" applyFont="1" applyFill="1" applyBorder="1" applyAlignment="1">
      <alignment horizontal="center" vertical="center"/>
      <protection/>
    </xf>
    <xf numFmtId="0" fontId="25" fillId="0" borderId="0" xfId="54" applyFont="1" applyBorder="1" applyAlignment="1">
      <alignment horizontal="center" vertical="center"/>
      <protection/>
    </xf>
    <xf numFmtId="2" fontId="22" fillId="24" borderId="24" xfId="54" applyNumberFormat="1" applyFont="1" applyFill="1" applyBorder="1" applyAlignment="1">
      <alignment horizontal="center" vertical="center"/>
      <protection/>
    </xf>
    <xf numFmtId="2" fontId="22" fillId="24" borderId="0" xfId="54" applyNumberFormat="1" applyFont="1" applyFill="1" applyBorder="1" applyAlignment="1">
      <alignment horizontal="center" vertical="center"/>
      <protection/>
    </xf>
    <xf numFmtId="2" fontId="22" fillId="24" borderId="39" xfId="54" applyNumberFormat="1" applyFont="1" applyFill="1" applyBorder="1" applyAlignment="1">
      <alignment horizontal="center" vertical="center"/>
      <protection/>
    </xf>
    <xf numFmtId="0" fontId="52" fillId="0" borderId="62" xfId="54" applyFont="1" applyBorder="1" applyAlignment="1" applyProtection="1">
      <alignment horizontal="center" vertical="center" wrapText="1"/>
      <protection hidden="1"/>
    </xf>
    <xf numFmtId="0" fontId="52" fillId="0" borderId="67" xfId="54" applyFont="1" applyBorder="1" applyAlignment="1" applyProtection="1">
      <alignment horizontal="center" vertical="center" wrapText="1"/>
      <protection hidden="1"/>
    </xf>
    <xf numFmtId="0" fontId="53" fillId="0" borderId="20" xfId="54" applyFont="1" applyBorder="1" applyAlignment="1" applyProtection="1">
      <alignment horizontal="center" vertical="center" wrapText="1"/>
      <protection hidden="1"/>
    </xf>
    <xf numFmtId="0" fontId="53" fillId="0" borderId="34" xfId="54" applyFont="1" applyBorder="1" applyAlignment="1" applyProtection="1">
      <alignment horizontal="center" vertical="center" wrapText="1"/>
      <protection hidden="1"/>
    </xf>
    <xf numFmtId="0" fontId="52" fillId="0" borderId="16" xfId="54" applyFont="1" applyBorder="1" applyAlignment="1" applyProtection="1">
      <alignment horizontal="center" vertical="center" wrapText="1"/>
      <protection hidden="1"/>
    </xf>
    <xf numFmtId="0" fontId="52" fillId="0" borderId="29" xfId="54" applyFont="1" applyBorder="1" applyAlignment="1" applyProtection="1">
      <alignment horizontal="center" vertical="center" wrapText="1"/>
      <protection hidden="1"/>
    </xf>
    <xf numFmtId="0" fontId="0" fillId="0" borderId="29" xfId="0" applyFont="1" applyBorder="1" applyAlignment="1" applyProtection="1">
      <alignment horizontal="center" vertical="center" wrapText="1"/>
      <protection hidden="1"/>
    </xf>
    <xf numFmtId="0" fontId="54" fillId="0" borderId="17" xfId="54" applyFont="1" applyBorder="1" applyAlignment="1" applyProtection="1">
      <alignment horizontal="center" vertical="center" wrapText="1"/>
      <protection hidden="1"/>
    </xf>
    <xf numFmtId="0" fontId="54" fillId="0" borderId="32" xfId="54" applyFont="1" applyBorder="1" applyAlignment="1" applyProtection="1">
      <alignment horizontal="center" vertical="center" wrapText="1"/>
      <protection hidden="1"/>
    </xf>
    <xf numFmtId="0" fontId="0" fillId="0" borderId="60" xfId="0" applyBorder="1" applyAlignment="1" applyProtection="1">
      <alignment wrapText="1"/>
      <protection hidden="1"/>
    </xf>
    <xf numFmtId="0" fontId="0" fillId="0" borderId="68" xfId="0" applyFont="1" applyBorder="1" applyAlignment="1">
      <alignment wrapText="1"/>
    </xf>
    <xf numFmtId="0" fontId="0" fillId="0" borderId="69" xfId="0" applyFont="1" applyBorder="1" applyAlignment="1">
      <alignment wrapText="1"/>
    </xf>
    <xf numFmtId="0" fontId="0" fillId="0" borderId="20" xfId="0" applyFont="1" applyBorder="1" applyAlignment="1" applyProtection="1">
      <alignment horizontal="center"/>
      <protection hidden="1"/>
    </xf>
    <xf numFmtId="0" fontId="0" fillId="0" borderId="25" xfId="0" applyFont="1" applyBorder="1" applyAlignment="1" applyProtection="1">
      <alignment horizontal="center"/>
      <protection hidden="1"/>
    </xf>
    <xf numFmtId="2" fontId="0" fillId="0" borderId="29" xfId="0" applyNumberFormat="1" applyFont="1" applyBorder="1" applyAlignment="1" applyProtection="1">
      <alignment/>
      <protection hidden="1"/>
    </xf>
    <xf numFmtId="2" fontId="0" fillId="0" borderId="0" xfId="0" applyNumberFormat="1" applyFont="1" applyBorder="1" applyAlignment="1" applyProtection="1">
      <alignment/>
      <protection hidden="1"/>
    </xf>
    <xf numFmtId="2" fontId="0" fillId="0" borderId="25" xfId="0" applyNumberFormat="1" applyFont="1" applyBorder="1" applyAlignment="1" applyProtection="1">
      <alignment/>
      <protection hidden="1"/>
    </xf>
    <xf numFmtId="0" fontId="0" fillId="0" borderId="45" xfId="0" applyBorder="1" applyAlignment="1">
      <alignment horizontal="center" vertical="center" wrapText="1"/>
    </xf>
    <xf numFmtId="0" fontId="55" fillId="0" borderId="11" xfId="0" applyFont="1" applyBorder="1" applyAlignment="1">
      <alignment wrapText="1"/>
    </xf>
    <xf numFmtId="0" fontId="55" fillId="0" borderId="27" xfId="0" applyFont="1" applyBorder="1" applyAlignment="1">
      <alignment wrapText="1"/>
    </xf>
    <xf numFmtId="0" fontId="43" fillId="0" borderId="0" xfId="0" applyFont="1" applyAlignment="1" applyProtection="1">
      <alignment horizontal="center"/>
      <protection hidden="1"/>
    </xf>
    <xf numFmtId="0" fontId="0" fillId="0" borderId="18" xfId="0" applyFont="1" applyBorder="1" applyAlignment="1" applyProtection="1">
      <alignment wrapText="1"/>
      <protection hidden="1"/>
    </xf>
    <xf numFmtId="0" fontId="0" fillId="0" borderId="24" xfId="0" applyFont="1" applyBorder="1" applyAlignment="1" applyProtection="1">
      <alignment wrapText="1"/>
      <protection hidden="1"/>
    </xf>
    <xf numFmtId="0" fontId="55" fillId="0" borderId="17" xfId="0" applyFont="1" applyBorder="1" applyAlignment="1" applyProtection="1">
      <alignment wrapText="1"/>
      <protection hidden="1"/>
    </xf>
    <xf numFmtId="0" fontId="55" fillId="0" borderId="32" xfId="0" applyFont="1" applyBorder="1" applyAlignment="1">
      <alignment wrapText="1"/>
    </xf>
    <xf numFmtId="0" fontId="0" fillId="0" borderId="36" xfId="0" applyFont="1" applyBorder="1" applyAlignment="1">
      <alignment wrapText="1"/>
    </xf>
    <xf numFmtId="0" fontId="35" fillId="26" borderId="51" xfId="0" applyFont="1" applyFill="1" applyBorder="1" applyAlignment="1">
      <alignment horizontal="center"/>
    </xf>
    <xf numFmtId="0" fontId="35" fillId="0" borderId="48" xfId="0" applyFont="1" applyBorder="1" applyAlignment="1">
      <alignment horizontal="center"/>
    </xf>
    <xf numFmtId="0" fontId="35" fillId="0" borderId="53" xfId="0" applyFont="1" applyBorder="1" applyAlignment="1">
      <alignment horizontal="center"/>
    </xf>
    <xf numFmtId="2" fontId="55" fillId="0" borderId="25" xfId="0" applyNumberFormat="1" applyFont="1" applyBorder="1" applyAlignment="1" applyProtection="1">
      <alignment/>
      <protection hidden="1"/>
    </xf>
    <xf numFmtId="0" fontId="35" fillId="26" borderId="18" xfId="0" applyFont="1" applyFill="1" applyBorder="1" applyAlignment="1" applyProtection="1">
      <alignment horizontal="center" wrapText="1"/>
      <protection hidden="1"/>
    </xf>
    <xf numFmtId="0" fontId="26" fillId="0" borderId="29" xfId="0" applyFont="1" applyBorder="1" applyAlignment="1">
      <alignment wrapText="1"/>
    </xf>
    <xf numFmtId="0" fontId="26" fillId="0" borderId="38" xfId="0" applyFont="1" applyBorder="1" applyAlignment="1">
      <alignment wrapText="1"/>
    </xf>
    <xf numFmtId="0" fontId="0" fillId="0" borderId="27" xfId="0" applyBorder="1" applyAlignment="1">
      <alignment wrapText="1"/>
    </xf>
    <xf numFmtId="0" fontId="55" fillId="0" borderId="25" xfId="0" applyFont="1" applyBorder="1" applyAlignment="1" applyProtection="1">
      <alignment horizontal="center"/>
      <protection hidden="1"/>
    </xf>
    <xf numFmtId="0" fontId="0" fillId="0" borderId="18" xfId="0" applyBorder="1" applyAlignment="1" applyProtection="1">
      <alignment wrapText="1"/>
      <protection hidden="1"/>
    </xf>
    <xf numFmtId="0" fontId="0" fillId="0" borderId="36" xfId="0" applyFont="1" applyBorder="1" applyAlignment="1" applyProtection="1">
      <alignment wrapText="1"/>
      <protection hidden="1"/>
    </xf>
    <xf numFmtId="0" fontId="55" fillId="0" borderId="12" xfId="0" applyFont="1" applyBorder="1" applyAlignment="1" applyProtection="1">
      <alignment wrapText="1"/>
      <protection hidden="1"/>
    </xf>
    <xf numFmtId="0" fontId="55" fillId="0" borderId="23" xfId="0" applyFont="1" applyBorder="1" applyAlignment="1" applyProtection="1">
      <alignment wrapText="1"/>
      <protection hidden="1"/>
    </xf>
    <xf numFmtId="0" fontId="55" fillId="0" borderId="70" xfId="0" applyFont="1" applyBorder="1" applyAlignment="1" applyProtection="1">
      <alignment wrapText="1"/>
      <protection hidden="1"/>
    </xf>
    <xf numFmtId="0" fontId="35" fillId="26" borderId="24" xfId="0" applyFont="1" applyFill="1" applyBorder="1" applyAlignment="1">
      <alignment horizontal="center"/>
    </xf>
    <xf numFmtId="0" fontId="35" fillId="0" borderId="0" xfId="0" applyFont="1" applyBorder="1" applyAlignment="1">
      <alignment horizontal="center"/>
    </xf>
    <xf numFmtId="0" fontId="35" fillId="0" borderId="39" xfId="0" applyFont="1" applyBorder="1" applyAlignment="1">
      <alignment horizontal="center"/>
    </xf>
    <xf numFmtId="0" fontId="0" fillId="0" borderId="60" xfId="0" applyFont="1" applyBorder="1" applyAlignment="1" applyProtection="1">
      <alignment wrapText="1"/>
      <protection hidden="1"/>
    </xf>
    <xf numFmtId="0" fontId="0" fillId="0" borderId="69" xfId="0" applyFont="1" applyBorder="1" applyAlignment="1" applyProtection="1">
      <alignment wrapText="1"/>
      <protection hidden="1"/>
    </xf>
    <xf numFmtId="0" fontId="55" fillId="0" borderId="38" xfId="0" applyFont="1" applyBorder="1" applyAlignment="1" applyProtection="1">
      <alignment wrapText="1"/>
      <protection hidden="1"/>
    </xf>
    <xf numFmtId="0" fontId="55" fillId="0" borderId="40" xfId="0" applyFont="1" applyBorder="1" applyAlignment="1" applyProtection="1">
      <alignment wrapText="1"/>
      <protection hidden="1"/>
    </xf>
    <xf numFmtId="0" fontId="35" fillId="26" borderId="36" xfId="0" applyFont="1" applyFill="1" applyBorder="1" applyAlignment="1">
      <alignment horizontal="center"/>
    </xf>
    <xf numFmtId="0" fontId="35" fillId="0" borderId="33" xfId="0" applyFont="1" applyBorder="1" applyAlignment="1">
      <alignment horizontal="center"/>
    </xf>
    <xf numFmtId="0" fontId="35" fillId="0" borderId="40" xfId="0" applyFont="1" applyBorder="1" applyAlignment="1">
      <alignment horizontal="center"/>
    </xf>
    <xf numFmtId="0" fontId="0" fillId="0" borderId="71" xfId="0" applyBorder="1" applyAlignment="1">
      <alignment wrapText="1"/>
    </xf>
    <xf numFmtId="0" fontId="0" fillId="0" borderId="61" xfId="0" applyFont="1" applyBorder="1" applyAlignment="1">
      <alignment wrapText="1"/>
    </xf>
    <xf numFmtId="0" fontId="55" fillId="0" borderId="17" xfId="0" applyFont="1" applyBorder="1" applyAlignment="1">
      <alignment wrapText="1"/>
    </xf>
    <xf numFmtId="0" fontId="55" fillId="0" borderId="32" xfId="0" applyFont="1" applyBorder="1" applyAlignment="1" applyProtection="1">
      <alignment wrapText="1"/>
      <protection hidden="1"/>
    </xf>
    <xf numFmtId="0" fontId="0" fillId="0" borderId="71" xfId="0" applyBorder="1" applyAlignment="1" applyProtection="1">
      <alignment wrapText="1"/>
      <protection hidden="1"/>
    </xf>
    <xf numFmtId="0" fontId="0" fillId="0" borderId="61" xfId="0" applyFont="1" applyBorder="1" applyAlignment="1" applyProtection="1">
      <alignment wrapText="1"/>
      <protection hidden="1"/>
    </xf>
    <xf numFmtId="0" fontId="55" fillId="0" borderId="39" xfId="0" applyFont="1" applyBorder="1" applyAlignment="1" applyProtection="1">
      <alignment wrapText="1"/>
      <protection hidden="1"/>
    </xf>
    <xf numFmtId="2" fontId="40" fillId="0" borderId="25" xfId="0" applyNumberFormat="1" applyFont="1" applyBorder="1" applyAlignment="1" applyProtection="1">
      <alignment/>
      <protection hidden="1"/>
    </xf>
    <xf numFmtId="0" fontId="45" fillId="26" borderId="18" xfId="0" applyFont="1" applyFill="1" applyBorder="1" applyAlignment="1">
      <alignment horizontal="center"/>
    </xf>
    <xf numFmtId="0" fontId="45" fillId="0" borderId="29" xfId="0" applyFont="1" applyBorder="1" applyAlignment="1">
      <alignment horizontal="center"/>
    </xf>
    <xf numFmtId="0" fontId="45" fillId="0" borderId="38" xfId="0" applyFont="1" applyBorder="1" applyAlignment="1">
      <alignment horizontal="center"/>
    </xf>
    <xf numFmtId="0" fontId="33" fillId="24" borderId="18" xfId="54" applyFont="1" applyFill="1" applyBorder="1" applyAlignment="1">
      <alignment horizontal="center"/>
      <protection/>
    </xf>
    <xf numFmtId="0" fontId="34" fillId="0" borderId="29" xfId="0" applyFont="1" applyBorder="1" applyAlignment="1">
      <alignment horizontal="center"/>
    </xf>
    <xf numFmtId="0" fontId="34" fillId="0" borderId="38" xfId="0" applyFont="1" applyBorder="1" applyAlignment="1">
      <alignment horizontal="center"/>
    </xf>
    <xf numFmtId="0" fontId="42" fillId="0" borderId="62" xfId="54" applyFont="1" applyBorder="1" applyAlignment="1" applyProtection="1">
      <alignment horizontal="center" vertical="center" wrapText="1"/>
      <protection hidden="1"/>
    </xf>
    <xf numFmtId="0" fontId="42" fillId="0" borderId="67" xfId="54" applyFont="1" applyBorder="1" applyAlignment="1" applyProtection="1">
      <alignment horizontal="center" vertical="center" wrapText="1"/>
      <protection hidden="1"/>
    </xf>
    <xf numFmtId="0" fontId="38" fillId="0" borderId="20" xfId="54" applyFont="1" applyBorder="1" applyAlignment="1" applyProtection="1">
      <alignment horizontal="center" vertical="center" wrapText="1"/>
      <protection hidden="1"/>
    </xf>
    <xf numFmtId="0" fontId="38" fillId="0" borderId="34" xfId="54" applyFont="1" applyBorder="1" applyAlignment="1" applyProtection="1">
      <alignment horizontal="center" vertical="center" wrapText="1"/>
      <protection hidden="1"/>
    </xf>
    <xf numFmtId="0" fontId="38" fillId="0" borderId="16" xfId="54" applyFont="1" applyBorder="1" applyAlignment="1" applyProtection="1">
      <alignment horizontal="center" vertical="center" wrapText="1"/>
      <protection hidden="1"/>
    </xf>
    <xf numFmtId="0" fontId="38" fillId="0" borderId="29" xfId="54" applyFont="1" applyBorder="1" applyAlignment="1" applyProtection="1">
      <alignment horizontal="center" vertical="center" wrapText="1"/>
      <protection hidden="1"/>
    </xf>
    <xf numFmtId="0" fontId="40" fillId="0" borderId="29" xfId="0" applyFont="1" applyBorder="1" applyAlignment="1" applyProtection="1">
      <alignment horizontal="center" vertical="center" wrapText="1"/>
      <protection hidden="1"/>
    </xf>
    <xf numFmtId="0" fontId="43" fillId="0" borderId="17" xfId="54" applyFont="1" applyBorder="1" applyAlignment="1" applyProtection="1">
      <alignment horizontal="center" vertical="center" wrapText="1"/>
      <protection hidden="1"/>
    </xf>
    <xf numFmtId="0" fontId="43" fillId="0" borderId="32" xfId="54" applyFont="1" applyBorder="1" applyAlignment="1" applyProtection="1">
      <alignment horizontal="center" vertical="center" wrapText="1"/>
      <protection hidden="1"/>
    </xf>
    <xf numFmtId="0" fontId="40" fillId="0" borderId="25" xfId="0" applyFont="1" applyBorder="1" applyAlignment="1" applyProtection="1">
      <alignment horizontal="center"/>
      <protection hidden="1"/>
    </xf>
    <xf numFmtId="0" fontId="40" fillId="0" borderId="25" xfId="0" applyFont="1" applyBorder="1" applyAlignment="1" applyProtection="1">
      <alignment horizontal="right"/>
      <protection hidden="1"/>
    </xf>
    <xf numFmtId="0" fontId="46" fillId="0" borderId="62" xfId="0" applyFont="1" applyBorder="1" applyAlignment="1" applyProtection="1">
      <alignment wrapText="1"/>
      <protection hidden="1"/>
    </xf>
    <xf numFmtId="0" fontId="47" fillId="0" borderId="67" xfId="0" applyFont="1" applyBorder="1" applyAlignment="1">
      <alignment wrapText="1"/>
    </xf>
    <xf numFmtId="0" fontId="40" fillId="0" borderId="43" xfId="0" applyFont="1" applyBorder="1" applyAlignment="1" applyProtection="1">
      <alignment vertical="top" wrapText="1"/>
      <protection hidden="1"/>
    </xf>
    <xf numFmtId="0" fontId="40" fillId="0" borderId="44" xfId="0" applyFont="1" applyBorder="1" applyAlignment="1" applyProtection="1">
      <alignment vertical="top" wrapText="1"/>
      <protection hidden="1"/>
    </xf>
    <xf numFmtId="0" fontId="46" fillId="0" borderId="15" xfId="0" applyFont="1" applyBorder="1" applyAlignment="1" applyProtection="1">
      <alignment vertical="top" wrapText="1"/>
      <protection hidden="1"/>
    </xf>
    <xf numFmtId="0" fontId="47" fillId="0" borderId="30" xfId="0" applyFont="1" applyBorder="1" applyAlignment="1">
      <alignment vertical="top" wrapText="1"/>
    </xf>
    <xf numFmtId="0" fontId="47" fillId="0" borderId="10" xfId="0" applyFont="1" applyBorder="1" applyAlignment="1">
      <alignment wrapText="1"/>
    </xf>
    <xf numFmtId="0" fontId="40" fillId="0" borderId="12" xfId="0" applyFont="1" applyBorder="1" applyAlignment="1" applyProtection="1">
      <alignment vertical="top" wrapText="1"/>
      <protection hidden="1"/>
    </xf>
    <xf numFmtId="0" fontId="46" fillId="0" borderId="62" xfId="0" applyFont="1" applyBorder="1" applyAlignment="1">
      <alignment horizontal="left" wrapText="1"/>
    </xf>
    <xf numFmtId="0" fontId="46" fillId="0" borderId="67" xfId="0" applyFont="1" applyBorder="1" applyAlignment="1">
      <alignment horizontal="left" wrapText="1"/>
    </xf>
    <xf numFmtId="0" fontId="46" fillId="0" borderId="72" xfId="0" applyFont="1" applyBorder="1" applyAlignment="1">
      <alignment horizontal="left" wrapText="1"/>
    </xf>
    <xf numFmtId="0" fontId="40" fillId="0" borderId="39" xfId="0" applyNumberFormat="1" applyFont="1" applyBorder="1" applyAlignment="1">
      <alignment horizontal="center" wrapText="1"/>
    </xf>
    <xf numFmtId="0" fontId="39" fillId="0" borderId="39" xfId="0" applyFont="1" applyBorder="1" applyAlignment="1">
      <alignment/>
    </xf>
    <xf numFmtId="0" fontId="46" fillId="0" borderId="72" xfId="0" applyFont="1" applyBorder="1" applyAlignment="1" applyProtection="1">
      <alignment wrapText="1"/>
      <protection hidden="1"/>
    </xf>
    <xf numFmtId="0" fontId="40" fillId="0" borderId="70" xfId="0" applyFont="1" applyBorder="1" applyAlignment="1" applyProtection="1">
      <alignment vertical="top" wrapText="1"/>
      <protection hidden="1"/>
    </xf>
    <xf numFmtId="0" fontId="46" fillId="0" borderId="10" xfId="0" applyFont="1" applyBorder="1" applyAlignment="1">
      <alignment horizontal="left" wrapText="1"/>
    </xf>
    <xf numFmtId="0" fontId="45" fillId="26" borderId="36" xfId="0" applyFont="1" applyFill="1" applyBorder="1" applyAlignment="1">
      <alignment horizontal="center"/>
    </xf>
    <xf numFmtId="0" fontId="45" fillId="0" borderId="33" xfId="0" applyFont="1" applyBorder="1" applyAlignment="1">
      <alignment horizontal="center"/>
    </xf>
    <xf numFmtId="0" fontId="45" fillId="0" borderId="40" xfId="0" applyFont="1" applyBorder="1" applyAlignment="1">
      <alignment horizontal="center"/>
    </xf>
    <xf numFmtId="0" fontId="40" fillId="0" borderId="65" xfId="0" applyFont="1" applyBorder="1" applyAlignment="1" applyProtection="1">
      <alignment horizontal="left" vertical="center" wrapText="1"/>
      <protection hidden="1"/>
    </xf>
    <xf numFmtId="0" fontId="40" fillId="0" borderId="66" xfId="0" applyFont="1" applyBorder="1" applyAlignment="1" applyProtection="1">
      <alignment horizontal="left" vertical="center" wrapText="1"/>
      <protection hidden="1"/>
    </xf>
    <xf numFmtId="0" fontId="45" fillId="26" borderId="24" xfId="0" applyFont="1" applyFill="1" applyBorder="1" applyAlignment="1">
      <alignment horizontal="center"/>
    </xf>
    <xf numFmtId="0" fontId="45" fillId="0" borderId="0" xfId="0" applyFont="1" applyBorder="1" applyAlignment="1">
      <alignment horizontal="center"/>
    </xf>
    <xf numFmtId="0" fontId="45" fillId="0" borderId="39" xfId="0" applyFont="1" applyBorder="1" applyAlignment="1">
      <alignment horizontal="center"/>
    </xf>
    <xf numFmtId="0" fontId="46" fillId="0" borderId="62" xfId="0" applyFont="1" applyBorder="1" applyAlignment="1" applyProtection="1">
      <alignment horizontal="left" wrapText="1"/>
      <protection hidden="1"/>
    </xf>
    <xf numFmtId="0" fontId="47" fillId="0" borderId="67" xfId="0" applyFont="1" applyBorder="1" applyAlignment="1">
      <alignment horizontal="left" wrapText="1"/>
    </xf>
    <xf numFmtId="0" fontId="39" fillId="0" borderId="65" xfId="0" applyNumberFormat="1" applyFont="1" applyBorder="1" applyAlignment="1">
      <alignment horizontal="center" wrapText="1"/>
    </xf>
    <xf numFmtId="0" fontId="39" fillId="0" borderId="35" xfId="0" applyFont="1" applyBorder="1" applyAlignment="1">
      <alignment/>
    </xf>
    <xf numFmtId="0" fontId="46" fillId="0" borderId="10" xfId="0" applyFont="1" applyBorder="1" applyAlignment="1" applyProtection="1">
      <alignment horizontal="left" wrapText="1"/>
      <protection hidden="1"/>
    </xf>
    <xf numFmtId="0" fontId="46" fillId="0" borderId="73" xfId="0" applyFont="1" applyBorder="1" applyAlignment="1">
      <alignment horizontal="left" wrapText="1"/>
    </xf>
    <xf numFmtId="0" fontId="39" fillId="0" borderId="65"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66"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Dezimal_MAT99DB"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ПРА$$-~4"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242</xdr:row>
      <xdr:rowOff>9525</xdr:rowOff>
    </xdr:from>
    <xdr:ext cx="628650" cy="381000"/>
    <xdr:sp>
      <xdr:nvSpPr>
        <xdr:cNvPr id="1" name="AutoShape 3"/>
        <xdr:cNvSpPr>
          <a:spLocks/>
        </xdr:cNvSpPr>
      </xdr:nvSpPr>
      <xdr:spPr>
        <a:xfrm>
          <a:off x="66675" y="41100375"/>
          <a:ext cx="628650" cy="381000"/>
        </a:xfrm>
        <a:prstGeom prst="irregularSeal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1" u="none" baseline="0">
              <a:solidFill>
                <a:srgbClr val="000000"/>
              </a:solidFill>
            </a:rPr>
            <a:t>Новинка</a:t>
          </a:r>
          <a:r>
            <a:rPr lang="en-US" cap="none" sz="1000" b="1" i="1" u="none" baseline="0">
              <a:solidFill>
                <a:srgbClr val="000000"/>
              </a:solidFill>
            </a:rPr>
            <a:t>
</a:t>
          </a:r>
          <a:r>
            <a:rPr lang="en-US" cap="none" sz="1000" b="1" i="1" u="none" baseline="0">
              <a:solidFill>
                <a:srgbClr val="000000"/>
              </a:solidFill>
            </a:rPr>
            <a:t>Новинка</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NEW</a:t>
          </a:r>
          <a:r>
            <a:rPr lang="en-US" cap="none" sz="1200" b="0" i="0" u="none" baseline="0">
              <a:solidFill>
                <a:srgbClr val="000000"/>
              </a:solidFill>
            </a:rPr>
            <a:t>
</a:t>
          </a:r>
        </a:p>
      </xdr:txBody>
    </xdr:sp>
    <xdr:clientData/>
  </xdr:oneCellAnchor>
  <xdr:oneCellAnchor>
    <xdr:from>
      <xdr:col>0</xdr:col>
      <xdr:colOff>133350</xdr:colOff>
      <xdr:row>235</xdr:row>
      <xdr:rowOff>76200</xdr:rowOff>
    </xdr:from>
    <xdr:ext cx="561975" cy="390525"/>
    <xdr:sp>
      <xdr:nvSpPr>
        <xdr:cNvPr id="2" name="AutoShape 4"/>
        <xdr:cNvSpPr>
          <a:spLocks/>
        </xdr:cNvSpPr>
      </xdr:nvSpPr>
      <xdr:spPr>
        <a:xfrm>
          <a:off x="133350" y="40024050"/>
          <a:ext cx="561975" cy="390525"/>
        </a:xfrm>
        <a:prstGeom prst="irregularSeal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1" u="none" baseline="0">
              <a:solidFill>
                <a:srgbClr val="000000"/>
              </a:solidFill>
            </a:rPr>
            <a:t>Новинка</a:t>
          </a:r>
          <a:r>
            <a:rPr lang="en-US" cap="none" sz="1000" b="1" i="1" u="none" baseline="0">
              <a:solidFill>
                <a:srgbClr val="000000"/>
              </a:solidFill>
            </a:rPr>
            <a:t>
</a:t>
          </a:r>
          <a:r>
            <a:rPr lang="en-US" cap="none" sz="1000" b="1" i="1" u="none" baseline="0">
              <a:solidFill>
                <a:srgbClr val="000000"/>
              </a:solidFill>
            </a:rPr>
            <a:t>Новинка</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NEW</a:t>
          </a:r>
          <a:r>
            <a:rPr lang="en-US" cap="none" sz="1200" b="0" i="0" u="none" baseline="0">
              <a:solidFill>
                <a:srgbClr val="000000"/>
              </a:solidFill>
            </a:rPr>
            <a:t>
</a:t>
          </a:r>
        </a:p>
      </xdr:txBody>
    </xdr:sp>
    <xdr:clientData/>
  </xdr:oneCellAnchor>
  <xdr:oneCellAnchor>
    <xdr:from>
      <xdr:col>0</xdr:col>
      <xdr:colOff>771525</xdr:colOff>
      <xdr:row>5</xdr:row>
      <xdr:rowOff>381000</xdr:rowOff>
    </xdr:from>
    <xdr:ext cx="523875" cy="323850"/>
    <xdr:sp>
      <xdr:nvSpPr>
        <xdr:cNvPr id="3" name="AutoShape 6"/>
        <xdr:cNvSpPr>
          <a:spLocks/>
        </xdr:cNvSpPr>
      </xdr:nvSpPr>
      <xdr:spPr>
        <a:xfrm>
          <a:off x="771525" y="1590675"/>
          <a:ext cx="523875" cy="323850"/>
        </a:xfrm>
        <a:prstGeom prst="irregularSeal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1" u="none" baseline="0">
              <a:solidFill>
                <a:srgbClr val="000000"/>
              </a:solidFill>
            </a:rPr>
            <a:t>Новинка</a:t>
          </a:r>
          <a:r>
            <a:rPr lang="en-US" cap="none" sz="1000" b="1" i="1" u="none" baseline="0">
              <a:solidFill>
                <a:srgbClr val="000000"/>
              </a:solidFill>
            </a:rPr>
            <a:t>
</a:t>
          </a:r>
          <a:r>
            <a:rPr lang="en-US" cap="none" sz="1000" b="1" i="1" u="none" baseline="0">
              <a:solidFill>
                <a:srgbClr val="000000"/>
              </a:solidFill>
            </a:rPr>
            <a:t>Новинка</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NEW</a:t>
          </a:r>
          <a:r>
            <a:rPr lang="en-US" cap="none" sz="1200" b="0" i="0" u="none" baseline="0">
              <a:solidFill>
                <a:srgbClr val="000000"/>
              </a:solidFill>
            </a:rPr>
            <a:t>
</a:t>
          </a:r>
        </a:p>
      </xdr:txBody>
    </xdr:sp>
    <xdr:clientData/>
  </xdr:oneCellAnchor>
  <xdr:oneCellAnchor>
    <xdr:from>
      <xdr:col>1</xdr:col>
      <xdr:colOff>0</xdr:colOff>
      <xdr:row>9</xdr:row>
      <xdr:rowOff>161925</xdr:rowOff>
    </xdr:from>
    <xdr:ext cx="647700" cy="381000"/>
    <xdr:sp>
      <xdr:nvSpPr>
        <xdr:cNvPr id="4" name="AutoShape 7"/>
        <xdr:cNvSpPr>
          <a:spLocks/>
        </xdr:cNvSpPr>
      </xdr:nvSpPr>
      <xdr:spPr>
        <a:xfrm>
          <a:off x="771525" y="2286000"/>
          <a:ext cx="647700" cy="381000"/>
        </a:xfrm>
        <a:prstGeom prst="irregularSeal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1" u="none" baseline="0">
              <a:solidFill>
                <a:srgbClr val="000000"/>
              </a:solidFill>
            </a:rPr>
            <a:t>Новинка</a:t>
          </a:r>
          <a:r>
            <a:rPr lang="en-US" cap="none" sz="1000" b="1" i="1" u="none" baseline="0">
              <a:solidFill>
                <a:srgbClr val="000000"/>
              </a:solidFill>
            </a:rPr>
            <a:t>
</a:t>
          </a:r>
          <a:r>
            <a:rPr lang="en-US" cap="none" sz="1000" b="1" i="1" u="none" baseline="0">
              <a:solidFill>
                <a:srgbClr val="000000"/>
              </a:solidFill>
            </a:rPr>
            <a:t>Новинка</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
</a:t>
          </a:r>
          <a:r>
            <a:rPr lang="en-US" cap="none" sz="1200" b="1" i="1" u="none" baseline="0">
              <a:solidFill>
                <a:srgbClr val="000000"/>
              </a:solidFill>
            </a:rPr>
            <a:t>NEW</a:t>
          </a:r>
          <a:r>
            <a:rPr lang="en-US" cap="none" sz="1200" b="0" i="0" u="none" baseline="0">
              <a:solidFill>
                <a:srgbClr val="000000"/>
              </a:solidFill>
            </a:rPr>
            <a:t>
</a:t>
          </a:r>
        </a:p>
      </xdr:txBody>
    </xdr:sp>
    <xdr:clientData/>
  </xdr:oneCellAnchor>
  <xdr:twoCellAnchor editAs="oneCell">
    <xdr:from>
      <xdr:col>0</xdr:col>
      <xdr:colOff>600075</xdr:colOff>
      <xdr:row>54</xdr:row>
      <xdr:rowOff>161925</xdr:rowOff>
    </xdr:from>
    <xdr:to>
      <xdr:col>0</xdr:col>
      <xdr:colOff>695325</xdr:colOff>
      <xdr:row>57</xdr:row>
      <xdr:rowOff>19050</xdr:rowOff>
    </xdr:to>
    <xdr:pic>
      <xdr:nvPicPr>
        <xdr:cNvPr id="5" name="Picture 0" descr="Znak 0"/>
        <xdr:cNvPicPr preferRelativeResize="1">
          <a:picLocks noChangeAspect="1"/>
        </xdr:cNvPicPr>
      </xdr:nvPicPr>
      <xdr:blipFill>
        <a:blip r:embed="rId1"/>
        <a:stretch>
          <a:fillRect/>
        </a:stretch>
      </xdr:blipFill>
      <xdr:spPr>
        <a:xfrm>
          <a:off x="600075" y="10439400"/>
          <a:ext cx="95250" cy="323850"/>
        </a:xfrm>
        <a:prstGeom prst="rect">
          <a:avLst/>
        </a:prstGeom>
        <a:noFill/>
        <a:ln w="9525" cmpd="sng">
          <a:noFill/>
        </a:ln>
      </xdr:spPr>
    </xdr:pic>
    <xdr:clientData/>
  </xdr:twoCellAnchor>
  <xdr:twoCellAnchor editAs="oneCell">
    <xdr:from>
      <xdr:col>0</xdr:col>
      <xdr:colOff>123825</xdr:colOff>
      <xdr:row>0</xdr:row>
      <xdr:rowOff>57150</xdr:rowOff>
    </xdr:from>
    <xdr:to>
      <xdr:col>1</xdr:col>
      <xdr:colOff>819150</xdr:colOff>
      <xdr:row>3</xdr:row>
      <xdr:rowOff>152400</xdr:rowOff>
    </xdr:to>
    <xdr:pic>
      <xdr:nvPicPr>
        <xdr:cNvPr id="6" name="Рисунок 8" descr="LIVNA акрил.gif"/>
        <xdr:cNvPicPr preferRelativeResize="1">
          <a:picLocks noChangeAspect="1"/>
        </xdr:cNvPicPr>
      </xdr:nvPicPr>
      <xdr:blipFill>
        <a:blip r:embed="rId2"/>
        <a:stretch>
          <a:fillRect/>
        </a:stretch>
      </xdr:blipFill>
      <xdr:spPr>
        <a:xfrm>
          <a:off x="123825" y="57150"/>
          <a:ext cx="14668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2867025</xdr:colOff>
      <xdr:row>0</xdr:row>
      <xdr:rowOff>0</xdr:rowOff>
    </xdr:from>
    <xdr:to>
      <xdr:col>6</xdr:col>
      <xdr:colOff>2867025</xdr:colOff>
      <xdr:row>1</xdr:row>
      <xdr:rowOff>161925</xdr:rowOff>
    </xdr:to>
    <xdr:pic>
      <xdr:nvPicPr>
        <xdr:cNvPr id="1" name="Picture 0" descr="Znak 0"/>
        <xdr:cNvPicPr preferRelativeResize="1">
          <a:picLocks noChangeAspect="1"/>
        </xdr:cNvPicPr>
      </xdr:nvPicPr>
      <xdr:blipFill>
        <a:blip r:embed="rId1"/>
        <a:stretch>
          <a:fillRect/>
        </a:stretch>
      </xdr:blipFill>
      <xdr:spPr>
        <a:xfrm>
          <a:off x="9010650" y="0"/>
          <a:ext cx="0" cy="323850"/>
        </a:xfrm>
        <a:prstGeom prst="rect">
          <a:avLst/>
        </a:prstGeom>
        <a:noFill/>
        <a:ln w="9525" cmpd="sng">
          <a:noFill/>
        </a:ln>
      </xdr:spPr>
    </xdr:pic>
    <xdr:clientData/>
  </xdr:twoCellAnchor>
  <xdr:twoCellAnchor editAs="oneCell">
    <xdr:from>
      <xdr:col>0</xdr:col>
      <xdr:colOff>161925</xdr:colOff>
      <xdr:row>2</xdr:row>
      <xdr:rowOff>47625</xdr:rowOff>
    </xdr:from>
    <xdr:to>
      <xdr:col>0</xdr:col>
      <xdr:colOff>1628775</xdr:colOff>
      <xdr:row>7</xdr:row>
      <xdr:rowOff>114300</xdr:rowOff>
    </xdr:to>
    <xdr:pic>
      <xdr:nvPicPr>
        <xdr:cNvPr id="2" name="Рисунок 4" descr="Сухие смеси PROFIT.gif"/>
        <xdr:cNvPicPr preferRelativeResize="1">
          <a:picLocks noChangeAspect="1"/>
        </xdr:cNvPicPr>
      </xdr:nvPicPr>
      <xdr:blipFill>
        <a:blip r:embed="rId2"/>
        <a:stretch>
          <a:fillRect/>
        </a:stretch>
      </xdr:blipFill>
      <xdr:spPr>
        <a:xfrm>
          <a:off x="161925" y="409575"/>
          <a:ext cx="1466850" cy="876300"/>
        </a:xfrm>
        <a:prstGeom prst="rect">
          <a:avLst/>
        </a:prstGeom>
        <a:noFill/>
        <a:ln w="9525" cmpd="sng">
          <a:noFill/>
        </a:ln>
      </xdr:spPr>
    </xdr:pic>
    <xdr:clientData/>
  </xdr:twoCellAnchor>
  <xdr:twoCellAnchor editAs="oneCell">
    <xdr:from>
      <xdr:col>1</xdr:col>
      <xdr:colOff>57150</xdr:colOff>
      <xdr:row>2</xdr:row>
      <xdr:rowOff>28575</xdr:rowOff>
    </xdr:from>
    <xdr:to>
      <xdr:col>3</xdr:col>
      <xdr:colOff>133350</xdr:colOff>
      <xdr:row>7</xdr:row>
      <xdr:rowOff>95250</xdr:rowOff>
    </xdr:to>
    <xdr:pic>
      <xdr:nvPicPr>
        <xdr:cNvPr id="3" name="Рисунок 5" descr="Шпатлевки PROFIT.gif"/>
        <xdr:cNvPicPr preferRelativeResize="1">
          <a:picLocks noChangeAspect="1"/>
        </xdr:cNvPicPr>
      </xdr:nvPicPr>
      <xdr:blipFill>
        <a:blip r:embed="rId3"/>
        <a:stretch>
          <a:fillRect/>
        </a:stretch>
      </xdr:blipFill>
      <xdr:spPr>
        <a:xfrm>
          <a:off x="2133600" y="390525"/>
          <a:ext cx="14478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6</xdr:row>
      <xdr:rowOff>133350</xdr:rowOff>
    </xdr:from>
    <xdr:to>
      <xdr:col>0</xdr:col>
      <xdr:colOff>1543050</xdr:colOff>
      <xdr:row>10</xdr:row>
      <xdr:rowOff>38100</xdr:rowOff>
    </xdr:to>
    <xdr:pic>
      <xdr:nvPicPr>
        <xdr:cNvPr id="1" name="Рисунок 1" descr="Декоративные штукатурки ART.gif"/>
        <xdr:cNvPicPr preferRelativeResize="1">
          <a:picLocks noChangeAspect="1"/>
        </xdr:cNvPicPr>
      </xdr:nvPicPr>
      <xdr:blipFill>
        <a:blip r:embed="rId1"/>
        <a:stretch>
          <a:fillRect/>
        </a:stretch>
      </xdr:blipFill>
      <xdr:spPr>
        <a:xfrm>
          <a:off x="76200" y="1543050"/>
          <a:ext cx="14668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8;&#1054;&#1056;&#1043;&#1054;&#1042;&#1051;&#1071;%202011\&#1051;&#1048;&#1042;&#1053;&#1040;\&#1083;&#1080;&#1074;&#1085;&#1072;%20_23-03-2011_07-16-59\&#1055;&#1088;&#1072;&#1081;&#1089;%20&#1051;&#1050;&#1052;%2010.03.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АЙС (2)"/>
      <sheetName val="Лист1"/>
    </sheetNames>
    <sheetDataSet>
      <sheetData sheetId="1">
        <row r="1">
          <cell r="B1">
            <v>1.5202</v>
          </cell>
        </row>
        <row r="2">
          <cell r="B2">
            <v>1.5202</v>
          </cell>
        </row>
        <row r="3">
          <cell r="B3">
            <v>3.0404</v>
          </cell>
        </row>
        <row r="4">
          <cell r="B4">
            <v>4.5606</v>
          </cell>
        </row>
        <row r="5">
          <cell r="B5">
            <v>7.601</v>
          </cell>
        </row>
        <row r="6">
          <cell r="B6">
            <v>15.202</v>
          </cell>
        </row>
        <row r="7">
          <cell r="B7">
            <v>30.404</v>
          </cell>
        </row>
        <row r="9">
          <cell r="B9">
            <v>1.552</v>
          </cell>
        </row>
        <row r="10">
          <cell r="B10">
            <v>1.552</v>
          </cell>
        </row>
        <row r="11">
          <cell r="B11">
            <v>3.104</v>
          </cell>
        </row>
        <row r="12">
          <cell r="B12">
            <v>4.656000000000001</v>
          </cell>
        </row>
        <row r="13">
          <cell r="B13">
            <v>7.76</v>
          </cell>
        </row>
        <row r="14">
          <cell r="B14">
            <v>15.52</v>
          </cell>
        </row>
        <row r="15">
          <cell r="B15">
            <v>31.04</v>
          </cell>
        </row>
        <row r="16">
          <cell r="B16">
            <v>46.56</v>
          </cell>
        </row>
        <row r="18">
          <cell r="B18">
            <v>1.5271</v>
          </cell>
        </row>
        <row r="19">
          <cell r="B19">
            <v>1.5271</v>
          </cell>
        </row>
        <row r="20">
          <cell r="B20">
            <v>3.0542</v>
          </cell>
        </row>
        <row r="21">
          <cell r="B21">
            <v>4.5813</v>
          </cell>
        </row>
        <row r="22">
          <cell r="B22">
            <v>7.6354999999999995</v>
          </cell>
        </row>
        <row r="23">
          <cell r="B23">
            <v>15.270999999999999</v>
          </cell>
        </row>
        <row r="24">
          <cell r="B24">
            <v>30.541999999999998</v>
          </cell>
        </row>
        <row r="25">
          <cell r="B25">
            <v>45.812999999999995</v>
          </cell>
        </row>
        <row r="27">
          <cell r="B27">
            <v>1.5292</v>
          </cell>
        </row>
        <row r="28">
          <cell r="B28">
            <v>1.5292</v>
          </cell>
        </row>
        <row r="29">
          <cell r="B29">
            <v>3.0584</v>
          </cell>
        </row>
        <row r="30">
          <cell r="B30">
            <v>4.5876</v>
          </cell>
        </row>
        <row r="31">
          <cell r="B31">
            <v>7.645999999999999</v>
          </cell>
        </row>
        <row r="32">
          <cell r="B32">
            <v>15.291999999999998</v>
          </cell>
        </row>
        <row r="33">
          <cell r="B33">
            <v>30.583999999999996</v>
          </cell>
        </row>
        <row r="34">
          <cell r="B34">
            <v>45.876</v>
          </cell>
        </row>
        <row r="36">
          <cell r="B36">
            <v>1.4946</v>
          </cell>
        </row>
        <row r="37">
          <cell r="B37">
            <v>1.4946</v>
          </cell>
        </row>
        <row r="38">
          <cell r="B38">
            <v>2.9892</v>
          </cell>
        </row>
        <row r="39">
          <cell r="B39">
            <v>4.4838</v>
          </cell>
        </row>
        <row r="40">
          <cell r="B40">
            <v>7.473</v>
          </cell>
        </row>
        <row r="41">
          <cell r="B41">
            <v>14.946</v>
          </cell>
        </row>
        <row r="42">
          <cell r="B42">
            <v>29.892</v>
          </cell>
        </row>
        <row r="43">
          <cell r="B43">
            <v>44.838</v>
          </cell>
        </row>
        <row r="45">
          <cell r="B45">
            <v>1.5181</v>
          </cell>
        </row>
        <row r="46">
          <cell r="B46">
            <v>1.5181</v>
          </cell>
        </row>
        <row r="47">
          <cell r="B47">
            <v>3.0362</v>
          </cell>
        </row>
        <row r="48">
          <cell r="B48">
            <v>4.5543</v>
          </cell>
        </row>
        <row r="49">
          <cell r="B49">
            <v>7.5905000000000005</v>
          </cell>
        </row>
        <row r="50">
          <cell r="B50">
            <v>15.181000000000001</v>
          </cell>
        </row>
        <row r="51">
          <cell r="B51">
            <v>30.362000000000002</v>
          </cell>
        </row>
        <row r="52">
          <cell r="B52">
            <v>45.543</v>
          </cell>
        </row>
        <row r="54">
          <cell r="B54">
            <v>1.5415</v>
          </cell>
        </row>
        <row r="55">
          <cell r="B55">
            <v>1.5415</v>
          </cell>
        </row>
        <row r="56">
          <cell r="B56">
            <v>3.083</v>
          </cell>
        </row>
        <row r="57">
          <cell r="B57">
            <v>4.6245</v>
          </cell>
        </row>
        <row r="58">
          <cell r="B58">
            <v>7.7075000000000005</v>
          </cell>
        </row>
        <row r="59">
          <cell r="B59">
            <v>15.415000000000001</v>
          </cell>
        </row>
        <row r="60">
          <cell r="B60">
            <v>30.830000000000002</v>
          </cell>
        </row>
        <row r="61">
          <cell r="B61">
            <v>46.245000000000005</v>
          </cell>
        </row>
        <row r="63">
          <cell r="B63">
            <v>1.4296</v>
          </cell>
        </row>
        <row r="64">
          <cell r="B64">
            <v>1.4296</v>
          </cell>
        </row>
        <row r="65">
          <cell r="B65">
            <v>2.8592</v>
          </cell>
        </row>
        <row r="66">
          <cell r="B66">
            <v>4.2888</v>
          </cell>
        </row>
        <row r="67">
          <cell r="B67">
            <v>7.148</v>
          </cell>
        </row>
        <row r="69">
          <cell r="B69">
            <v>28.592</v>
          </cell>
        </row>
        <row r="70">
          <cell r="B70">
            <v>42.888</v>
          </cell>
        </row>
        <row r="72">
          <cell r="B72">
            <v>1.4137</v>
          </cell>
        </row>
        <row r="73">
          <cell r="B73">
            <v>7.0685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J352"/>
  <sheetViews>
    <sheetView zoomScalePageLayoutView="0" workbookViewId="0" topLeftCell="C1">
      <selection activeCell="L245" sqref="L245"/>
    </sheetView>
  </sheetViews>
  <sheetFormatPr defaultColWidth="9.00390625" defaultRowHeight="12.75"/>
  <cols>
    <col min="1" max="1" width="10.125" style="0" customWidth="1"/>
    <col min="2" max="2" width="16.25390625" style="0" customWidth="1"/>
    <col min="8" max="8" width="9.875" style="0" customWidth="1"/>
    <col min="10" max="10" width="64.125" style="0" customWidth="1"/>
  </cols>
  <sheetData>
    <row r="1" spans="1:10" ht="21">
      <c r="A1" s="322" t="s">
        <v>255</v>
      </c>
      <c r="B1" s="323"/>
      <c r="C1" s="323"/>
      <c r="D1" s="323"/>
      <c r="E1" s="323"/>
      <c r="F1" s="323"/>
      <c r="G1" s="323"/>
      <c r="H1" s="323"/>
      <c r="I1" s="323"/>
      <c r="J1" s="324"/>
    </row>
    <row r="2" spans="1:10" ht="20.25">
      <c r="A2" s="325" t="s">
        <v>76</v>
      </c>
      <c r="B2" s="326"/>
      <c r="C2" s="326"/>
      <c r="D2" s="326"/>
      <c r="E2" s="326"/>
      <c r="F2" s="326"/>
      <c r="G2" s="326"/>
      <c r="H2" s="326"/>
      <c r="I2" s="326"/>
      <c r="J2" s="327"/>
    </row>
    <row r="3" spans="1:10" ht="20.25">
      <c r="A3" s="328" t="s">
        <v>77</v>
      </c>
      <c r="B3" s="310"/>
      <c r="C3" s="310"/>
      <c r="D3" s="310"/>
      <c r="E3" s="310"/>
      <c r="F3" s="310"/>
      <c r="G3" s="310"/>
      <c r="H3" s="310"/>
      <c r="I3" s="310"/>
      <c r="J3" s="304"/>
    </row>
    <row r="4" spans="1:10" ht="21" thickBot="1">
      <c r="A4" s="305" t="s">
        <v>78</v>
      </c>
      <c r="B4" s="306"/>
      <c r="C4" s="306"/>
      <c r="D4" s="306"/>
      <c r="E4" s="306"/>
      <c r="F4" s="306"/>
      <c r="G4" s="306"/>
      <c r="H4" s="306"/>
      <c r="I4" s="306"/>
      <c r="J4" s="307"/>
    </row>
    <row r="5" spans="1:10" ht="12.75">
      <c r="A5" s="314" t="s">
        <v>79</v>
      </c>
      <c r="B5" s="316" t="s">
        <v>80</v>
      </c>
      <c r="C5" s="318" t="s">
        <v>81</v>
      </c>
      <c r="D5" s="319"/>
      <c r="E5" s="320"/>
      <c r="F5" s="314" t="s">
        <v>82</v>
      </c>
      <c r="G5" s="321"/>
      <c r="H5" s="321"/>
      <c r="I5" s="321"/>
      <c r="J5" s="312" t="s">
        <v>83</v>
      </c>
    </row>
    <row r="6" spans="1:10" ht="33.75">
      <c r="A6" s="315"/>
      <c r="B6" s="317"/>
      <c r="C6" s="5" t="s">
        <v>84</v>
      </c>
      <c r="D6" s="5" t="s">
        <v>85</v>
      </c>
      <c r="E6" s="6" t="s">
        <v>86</v>
      </c>
      <c r="F6" s="4" t="s">
        <v>87</v>
      </c>
      <c r="G6" s="7" t="s">
        <v>88</v>
      </c>
      <c r="H6" s="5" t="s">
        <v>89</v>
      </c>
      <c r="I6" s="8" t="s">
        <v>90</v>
      </c>
      <c r="J6" s="313"/>
    </row>
    <row r="7" spans="1:10" ht="12.75">
      <c r="A7" s="308" t="s">
        <v>91</v>
      </c>
      <c r="B7" s="309"/>
      <c r="C7" s="309"/>
      <c r="D7" s="309"/>
      <c r="E7" s="309"/>
      <c r="F7" s="309"/>
      <c r="G7" s="309"/>
      <c r="H7" s="309"/>
      <c r="I7" s="309"/>
      <c r="J7" s="299"/>
    </row>
    <row r="8" spans="1:10" ht="12.75">
      <c r="A8" s="300" t="s">
        <v>262</v>
      </c>
      <c r="B8" s="302" t="s">
        <v>92</v>
      </c>
      <c r="C8" s="302"/>
      <c r="D8" s="302"/>
      <c r="E8" s="302" t="s">
        <v>93</v>
      </c>
      <c r="F8" s="297">
        <v>1140.88</v>
      </c>
      <c r="G8" s="297">
        <f>F8+F8*35%</f>
        <v>1540.188</v>
      </c>
      <c r="H8" s="302"/>
      <c r="I8" s="302">
        <f>F8/25</f>
        <v>45.635200000000005</v>
      </c>
      <c r="J8" s="303" t="s">
        <v>94</v>
      </c>
    </row>
    <row r="9" spans="1:10" ht="12.75">
      <c r="A9" s="300"/>
      <c r="B9" s="302"/>
      <c r="C9" s="302"/>
      <c r="D9" s="302"/>
      <c r="E9" s="302"/>
      <c r="F9" s="297"/>
      <c r="G9" s="302"/>
      <c r="H9" s="302"/>
      <c r="I9" s="302"/>
      <c r="J9" s="294"/>
    </row>
    <row r="10" spans="1:10" ht="21.75" customHeight="1" thickBot="1">
      <c r="A10" s="301"/>
      <c r="B10" s="303"/>
      <c r="C10" s="303"/>
      <c r="D10" s="303"/>
      <c r="E10" s="303"/>
      <c r="F10" s="298"/>
      <c r="G10" s="303"/>
      <c r="H10" s="303"/>
      <c r="I10" s="303"/>
      <c r="J10" s="294"/>
    </row>
    <row r="11" spans="1:10" ht="12.75">
      <c r="A11" s="295" t="s">
        <v>263</v>
      </c>
      <c r="B11" s="296" t="s">
        <v>92</v>
      </c>
      <c r="C11" s="296"/>
      <c r="D11" s="296"/>
      <c r="E11" s="296" t="s">
        <v>93</v>
      </c>
      <c r="F11" s="277">
        <v>1140.88</v>
      </c>
      <c r="G11" s="277">
        <f>F11+F11*35%</f>
        <v>1540.188</v>
      </c>
      <c r="H11" s="296"/>
      <c r="I11" s="296">
        <f>F11/25</f>
        <v>45.635200000000005</v>
      </c>
      <c r="J11" s="294" t="s">
        <v>95</v>
      </c>
    </row>
    <row r="12" spans="1:10" ht="12.75">
      <c r="A12" s="300"/>
      <c r="B12" s="302"/>
      <c r="C12" s="302"/>
      <c r="D12" s="302"/>
      <c r="E12" s="302"/>
      <c r="F12" s="297"/>
      <c r="G12" s="302"/>
      <c r="H12" s="302"/>
      <c r="I12" s="302"/>
      <c r="J12" s="294"/>
    </row>
    <row r="13" spans="1:10" ht="67.5" customHeight="1" thickBot="1">
      <c r="A13" s="301"/>
      <c r="B13" s="303"/>
      <c r="C13" s="303"/>
      <c r="D13" s="303"/>
      <c r="E13" s="303"/>
      <c r="F13" s="298"/>
      <c r="G13" s="303"/>
      <c r="H13" s="303"/>
      <c r="I13" s="303"/>
      <c r="J13" s="294"/>
    </row>
    <row r="14" spans="1:10" ht="13.5" thickBot="1">
      <c r="A14" s="335" t="s">
        <v>96</v>
      </c>
      <c r="B14" s="336"/>
      <c r="C14" s="336"/>
      <c r="D14" s="336"/>
      <c r="E14" s="336"/>
      <c r="F14" s="336"/>
      <c r="G14" s="337"/>
      <c r="H14" s="336"/>
      <c r="I14" s="336"/>
      <c r="J14" s="338"/>
    </row>
    <row r="15" spans="1:10" ht="12.75">
      <c r="A15" s="339" t="s">
        <v>97</v>
      </c>
      <c r="B15" s="9" t="s">
        <v>98</v>
      </c>
      <c r="C15" s="10"/>
      <c r="D15" s="11"/>
      <c r="E15" s="12"/>
      <c r="F15" s="13">
        <v>22.26</v>
      </c>
      <c r="G15" s="14">
        <f>F15+F15*35%</f>
        <v>30.051000000000002</v>
      </c>
      <c r="H15" s="15">
        <f>F15/1</f>
        <v>22.26</v>
      </c>
      <c r="I15" s="16">
        <f>F15/1</f>
        <v>22.26</v>
      </c>
      <c r="J15" s="341" t="s">
        <v>99</v>
      </c>
    </row>
    <row r="16" spans="1:10" ht="12.75">
      <c r="A16" s="340"/>
      <c r="B16" s="17" t="s">
        <v>100</v>
      </c>
      <c r="C16" s="18">
        <v>8</v>
      </c>
      <c r="D16" s="19">
        <v>60</v>
      </c>
      <c r="E16" s="20">
        <v>480</v>
      </c>
      <c r="F16" s="21">
        <v>44.66</v>
      </c>
      <c r="G16" s="22">
        <f aca="true" t="shared" si="0" ref="G16:G22">F16+F16*35%</f>
        <v>60.291</v>
      </c>
      <c r="H16" s="23">
        <f>F16/1</f>
        <v>44.66</v>
      </c>
      <c r="I16" s="24">
        <f>F16/1</f>
        <v>44.66</v>
      </c>
      <c r="J16" s="342"/>
    </row>
    <row r="17" spans="1:10" ht="12.75">
      <c r="A17" s="340"/>
      <c r="B17" s="17" t="s">
        <v>101</v>
      </c>
      <c r="C17" s="18">
        <v>6</v>
      </c>
      <c r="D17" s="19">
        <v>48</v>
      </c>
      <c r="E17" s="20">
        <v>288</v>
      </c>
      <c r="F17" s="21">
        <v>79.16</v>
      </c>
      <c r="G17" s="22">
        <f t="shared" si="0"/>
        <v>106.86599999999999</v>
      </c>
      <c r="H17" s="23">
        <f>F17/2</f>
        <v>39.58</v>
      </c>
      <c r="I17" s="24">
        <f>F17/2</f>
        <v>39.58</v>
      </c>
      <c r="J17" s="342"/>
    </row>
    <row r="18" spans="1:10" ht="12.75">
      <c r="A18" s="340"/>
      <c r="B18" s="17" t="s">
        <v>102</v>
      </c>
      <c r="C18" s="18">
        <v>4</v>
      </c>
      <c r="D18" s="19">
        <v>36</v>
      </c>
      <c r="E18" s="20">
        <v>144</v>
      </c>
      <c r="F18" s="21">
        <v>116.49</v>
      </c>
      <c r="G18" s="22">
        <f t="shared" si="0"/>
        <v>157.26149999999998</v>
      </c>
      <c r="H18" s="23">
        <f>F18/3</f>
        <v>38.83</v>
      </c>
      <c r="I18" s="24">
        <f>F18/3</f>
        <v>38.83</v>
      </c>
      <c r="J18" s="342"/>
    </row>
    <row r="19" spans="1:10" ht="12.75">
      <c r="A19" s="340"/>
      <c r="B19" s="17" t="s">
        <v>103</v>
      </c>
      <c r="C19" s="18">
        <v>1</v>
      </c>
      <c r="D19" s="19">
        <v>64</v>
      </c>
      <c r="E19" s="20">
        <v>64</v>
      </c>
      <c r="F19" s="21">
        <v>171.76</v>
      </c>
      <c r="G19" s="22">
        <f t="shared" si="0"/>
        <v>231.87599999999998</v>
      </c>
      <c r="H19" s="23">
        <f>F19/5</f>
        <v>34.352</v>
      </c>
      <c r="I19" s="24">
        <f>F19/5</f>
        <v>34.352</v>
      </c>
      <c r="J19" s="342"/>
    </row>
    <row r="20" spans="1:10" ht="12.75">
      <c r="A20" s="340"/>
      <c r="B20" s="17" t="s">
        <v>104</v>
      </c>
      <c r="C20" s="18">
        <v>1</v>
      </c>
      <c r="D20" s="19">
        <v>44</v>
      </c>
      <c r="E20" s="20">
        <v>44</v>
      </c>
      <c r="F20" s="21">
        <v>306.17</v>
      </c>
      <c r="G20" s="22">
        <f t="shared" si="0"/>
        <v>413.3295</v>
      </c>
      <c r="H20" s="23">
        <f>F20/10</f>
        <v>30.617</v>
      </c>
      <c r="I20" s="24">
        <f>F20/10</f>
        <v>30.617</v>
      </c>
      <c r="J20" s="342"/>
    </row>
    <row r="21" spans="1:10" ht="12.75">
      <c r="A21" s="340"/>
      <c r="B21" s="17" t="s">
        <v>105</v>
      </c>
      <c r="C21" s="18">
        <v>1</v>
      </c>
      <c r="D21" s="25" t="s">
        <v>74</v>
      </c>
      <c r="E21" s="26" t="s">
        <v>74</v>
      </c>
      <c r="F21" s="21">
        <v>597.41</v>
      </c>
      <c r="G21" s="22">
        <f t="shared" si="0"/>
        <v>806.5034999999999</v>
      </c>
      <c r="H21" s="23">
        <f>F21/20</f>
        <v>29.8705</v>
      </c>
      <c r="I21" s="24">
        <f>F21/20</f>
        <v>29.8705</v>
      </c>
      <c r="J21" s="342"/>
    </row>
    <row r="22" spans="1:10" ht="13.5" thickBot="1">
      <c r="A22" s="340"/>
      <c r="B22" s="17" t="s">
        <v>106</v>
      </c>
      <c r="C22" s="18">
        <v>1</v>
      </c>
      <c r="D22" s="25" t="s">
        <v>74</v>
      </c>
      <c r="E22" s="26" t="s">
        <v>74</v>
      </c>
      <c r="F22" s="21">
        <v>885.06</v>
      </c>
      <c r="G22" s="27">
        <f t="shared" si="0"/>
        <v>1194.831</v>
      </c>
      <c r="H22" s="28">
        <f>F22/30</f>
        <v>29.502</v>
      </c>
      <c r="I22" s="24">
        <f>F22/30</f>
        <v>29.502</v>
      </c>
      <c r="J22" s="342"/>
    </row>
    <row r="23" spans="1:10" ht="12.75">
      <c r="A23" s="295" t="s">
        <v>107</v>
      </c>
      <c r="B23" s="9" t="s">
        <v>98</v>
      </c>
      <c r="C23" s="10"/>
      <c r="D23" s="11"/>
      <c r="E23" s="12"/>
      <c r="F23" s="29">
        <v>42.59</v>
      </c>
      <c r="G23" s="22">
        <f>F23+F23*35%</f>
        <v>57.496500000000005</v>
      </c>
      <c r="H23" s="16">
        <f>F23/1</f>
        <v>42.59</v>
      </c>
      <c r="I23" s="16">
        <f>F23/1</f>
        <v>42.59</v>
      </c>
      <c r="J23" s="344" t="s">
        <v>108</v>
      </c>
    </row>
    <row r="24" spans="1:10" ht="12.75">
      <c r="A24" s="300"/>
      <c r="B24" s="17" t="s">
        <v>100</v>
      </c>
      <c r="C24" s="18">
        <v>8</v>
      </c>
      <c r="D24" s="19">
        <v>60</v>
      </c>
      <c r="E24" s="20">
        <v>480</v>
      </c>
      <c r="F24" s="30">
        <v>66.01</v>
      </c>
      <c r="G24" s="22">
        <f aca="true" t="shared" si="1" ref="G24:G30">F24+F24*35%</f>
        <v>89.1135</v>
      </c>
      <c r="H24" s="24">
        <f>F24/1</f>
        <v>66.01</v>
      </c>
      <c r="I24" s="24">
        <f>F24/1</f>
        <v>66.01</v>
      </c>
      <c r="J24" s="345"/>
    </row>
    <row r="25" spans="1:10" ht="12.75">
      <c r="A25" s="300"/>
      <c r="B25" s="17" t="s">
        <v>101</v>
      </c>
      <c r="C25" s="18">
        <v>6</v>
      </c>
      <c r="D25" s="19">
        <v>48</v>
      </c>
      <c r="E25" s="20">
        <v>288</v>
      </c>
      <c r="F25" s="30">
        <v>117.98</v>
      </c>
      <c r="G25" s="22">
        <f t="shared" si="1"/>
        <v>159.273</v>
      </c>
      <c r="H25" s="24">
        <f>F25/2</f>
        <v>58.99</v>
      </c>
      <c r="I25" s="24">
        <f>F25/2</f>
        <v>58.99</v>
      </c>
      <c r="J25" s="345"/>
    </row>
    <row r="26" spans="1:10" ht="12.75">
      <c r="A26" s="300"/>
      <c r="B26" s="17" t="s">
        <v>102</v>
      </c>
      <c r="C26" s="18">
        <v>4</v>
      </c>
      <c r="D26" s="19">
        <v>36</v>
      </c>
      <c r="E26" s="20">
        <v>144</v>
      </c>
      <c r="F26" s="30">
        <v>174.75</v>
      </c>
      <c r="G26" s="22">
        <f t="shared" si="1"/>
        <v>235.9125</v>
      </c>
      <c r="H26" s="24">
        <f>F26/3</f>
        <v>58.25</v>
      </c>
      <c r="I26" s="24">
        <f>F26/3</f>
        <v>58.25</v>
      </c>
      <c r="J26" s="345"/>
    </row>
    <row r="27" spans="1:10" ht="12.75">
      <c r="A27" s="300"/>
      <c r="B27" s="17" t="s">
        <v>103</v>
      </c>
      <c r="C27" s="18">
        <v>1</v>
      </c>
      <c r="D27" s="19">
        <v>64</v>
      </c>
      <c r="E27" s="20">
        <v>64</v>
      </c>
      <c r="F27" s="30">
        <v>276.3</v>
      </c>
      <c r="G27" s="22">
        <f t="shared" si="1"/>
        <v>373.005</v>
      </c>
      <c r="H27" s="24">
        <f>F27/5</f>
        <v>55.260000000000005</v>
      </c>
      <c r="I27" s="24">
        <f>F27/5</f>
        <v>55.260000000000005</v>
      </c>
      <c r="J27" s="345"/>
    </row>
    <row r="28" spans="1:10" ht="12.75">
      <c r="A28" s="300"/>
      <c r="B28" s="17" t="s">
        <v>104</v>
      </c>
      <c r="C28" s="18">
        <v>1</v>
      </c>
      <c r="D28" s="19">
        <v>44</v>
      </c>
      <c r="E28" s="20">
        <v>44</v>
      </c>
      <c r="F28" s="30">
        <v>509.31</v>
      </c>
      <c r="G28" s="22">
        <f t="shared" si="1"/>
        <v>687.5685</v>
      </c>
      <c r="H28" s="24">
        <f>F28/10</f>
        <v>50.931</v>
      </c>
      <c r="I28" s="24">
        <f>F28/10</f>
        <v>50.931</v>
      </c>
      <c r="J28" s="345"/>
    </row>
    <row r="29" spans="1:10" ht="12.75">
      <c r="A29" s="300"/>
      <c r="B29" s="17" t="s">
        <v>105</v>
      </c>
      <c r="C29" s="18">
        <v>1</v>
      </c>
      <c r="D29" s="25" t="s">
        <v>74</v>
      </c>
      <c r="E29" s="26" t="s">
        <v>74</v>
      </c>
      <c r="F29" s="30">
        <v>1012.61</v>
      </c>
      <c r="G29" s="22">
        <f t="shared" si="1"/>
        <v>1367.0235</v>
      </c>
      <c r="H29" s="24">
        <f>F29/20</f>
        <v>50.6305</v>
      </c>
      <c r="I29" s="24">
        <f>F29/20</f>
        <v>50.6305</v>
      </c>
      <c r="J29" s="345"/>
    </row>
    <row r="30" spans="1:10" ht="13.5" thickBot="1">
      <c r="A30" s="343"/>
      <c r="B30" s="31" t="s">
        <v>106</v>
      </c>
      <c r="C30" s="32">
        <v>1</v>
      </c>
      <c r="D30" s="33" t="s">
        <v>74</v>
      </c>
      <c r="E30" s="34" t="s">
        <v>74</v>
      </c>
      <c r="F30" s="35">
        <v>1515.95</v>
      </c>
      <c r="G30" s="36">
        <f t="shared" si="1"/>
        <v>2046.5325</v>
      </c>
      <c r="H30" s="37">
        <f>F30/30</f>
        <v>50.531666666666666</v>
      </c>
      <c r="I30" s="37">
        <f>F30/30</f>
        <v>50.531666666666666</v>
      </c>
      <c r="J30" s="346"/>
    </row>
    <row r="31" spans="1:10" ht="12.75">
      <c r="A31" s="330" t="s">
        <v>109</v>
      </c>
      <c r="B31" s="17" t="s">
        <v>98</v>
      </c>
      <c r="C31" s="18"/>
      <c r="D31" s="19"/>
      <c r="E31" s="20"/>
      <c r="F31" s="21">
        <v>85.62</v>
      </c>
      <c r="G31" s="22">
        <f>F31+F31*35%</f>
        <v>115.587</v>
      </c>
      <c r="H31" s="24">
        <f>F31/1</f>
        <v>85.62</v>
      </c>
      <c r="I31" s="24">
        <f>F31/1</f>
        <v>85.62</v>
      </c>
      <c r="J31" s="333" t="s">
        <v>110</v>
      </c>
    </row>
    <row r="32" spans="1:10" ht="12.75">
      <c r="A32" s="330"/>
      <c r="B32" s="17" t="s">
        <v>100</v>
      </c>
      <c r="C32" s="18">
        <v>8</v>
      </c>
      <c r="D32" s="19">
        <v>60</v>
      </c>
      <c r="E32" s="20">
        <v>480</v>
      </c>
      <c r="F32" s="30">
        <v>117.62</v>
      </c>
      <c r="G32" s="22">
        <f aca="true" t="shared" si="2" ref="G32:G38">F32+F32*35%</f>
        <v>158.787</v>
      </c>
      <c r="H32" s="24">
        <f>F32/1</f>
        <v>117.62</v>
      </c>
      <c r="I32" s="24">
        <f>F32/1</f>
        <v>117.62</v>
      </c>
      <c r="J32" s="333"/>
    </row>
    <row r="33" spans="1:10" ht="12.75">
      <c r="A33" s="330"/>
      <c r="B33" s="17" t="s">
        <v>101</v>
      </c>
      <c r="C33" s="18">
        <v>6</v>
      </c>
      <c r="D33" s="19">
        <v>48</v>
      </c>
      <c r="E33" s="20">
        <v>288</v>
      </c>
      <c r="F33" s="30">
        <v>219.56</v>
      </c>
      <c r="G33" s="22">
        <f t="shared" si="2"/>
        <v>296.406</v>
      </c>
      <c r="H33" s="24">
        <f>F33/2</f>
        <v>109.78</v>
      </c>
      <c r="I33" s="24">
        <f>F33/2</f>
        <v>109.78</v>
      </c>
      <c r="J33" s="333"/>
    </row>
    <row r="34" spans="1:10" ht="12.75">
      <c r="A34" s="330"/>
      <c r="B34" s="17" t="s">
        <v>102</v>
      </c>
      <c r="C34" s="18">
        <v>4</v>
      </c>
      <c r="D34" s="19">
        <v>36</v>
      </c>
      <c r="E34" s="20">
        <v>144</v>
      </c>
      <c r="F34" s="30">
        <v>321.49</v>
      </c>
      <c r="G34" s="22">
        <f t="shared" si="2"/>
        <v>434.0115</v>
      </c>
      <c r="H34" s="24">
        <f>F34/3</f>
        <v>107.16333333333334</v>
      </c>
      <c r="I34" s="24">
        <f>F34/3</f>
        <v>107.16333333333334</v>
      </c>
      <c r="J34" s="333"/>
    </row>
    <row r="35" spans="1:10" ht="12.75">
      <c r="A35" s="330"/>
      <c r="B35" s="17" t="s">
        <v>103</v>
      </c>
      <c r="C35" s="18">
        <v>1</v>
      </c>
      <c r="D35" s="19">
        <v>64</v>
      </c>
      <c r="E35" s="20">
        <v>64</v>
      </c>
      <c r="F35" s="30">
        <v>533.19</v>
      </c>
      <c r="G35" s="22">
        <f t="shared" si="2"/>
        <v>719.8065</v>
      </c>
      <c r="H35" s="24">
        <f>F35/5</f>
        <v>106.638</v>
      </c>
      <c r="I35" s="24">
        <f>F35/5</f>
        <v>106.638</v>
      </c>
      <c r="J35" s="333"/>
    </row>
    <row r="36" spans="1:10" ht="12.75">
      <c r="A36" s="330"/>
      <c r="B36" s="17" t="s">
        <v>104</v>
      </c>
      <c r="C36" s="18">
        <v>1</v>
      </c>
      <c r="D36" s="19">
        <v>44</v>
      </c>
      <c r="E36" s="20">
        <v>44</v>
      </c>
      <c r="F36" s="30">
        <v>1059.94</v>
      </c>
      <c r="G36" s="22">
        <f t="shared" si="2"/>
        <v>1430.919</v>
      </c>
      <c r="H36" s="24">
        <f>F36/10</f>
        <v>105.994</v>
      </c>
      <c r="I36" s="24">
        <f>F36/10</f>
        <v>105.994</v>
      </c>
      <c r="J36" s="333"/>
    </row>
    <row r="37" spans="1:10" ht="12.75">
      <c r="A37" s="330"/>
      <c r="B37" s="17" t="s">
        <v>105</v>
      </c>
      <c r="C37" s="18">
        <v>1</v>
      </c>
      <c r="D37" s="25" t="s">
        <v>74</v>
      </c>
      <c r="E37" s="26" t="s">
        <v>74</v>
      </c>
      <c r="F37" s="30">
        <v>2117.1</v>
      </c>
      <c r="G37" s="22">
        <f t="shared" si="2"/>
        <v>2858.085</v>
      </c>
      <c r="H37" s="24">
        <f>F37/20</f>
        <v>105.85499999999999</v>
      </c>
      <c r="I37" s="24">
        <f>F37/20</f>
        <v>105.85499999999999</v>
      </c>
      <c r="J37" s="333"/>
    </row>
    <row r="38" spans="1:10" ht="13.5" thickBot="1">
      <c r="A38" s="331"/>
      <c r="B38" s="31" t="s">
        <v>106</v>
      </c>
      <c r="C38" s="32">
        <v>1</v>
      </c>
      <c r="D38" s="33" t="s">
        <v>74</v>
      </c>
      <c r="E38" s="34" t="s">
        <v>74</v>
      </c>
      <c r="F38" s="35">
        <v>3127.66</v>
      </c>
      <c r="G38" s="36">
        <f t="shared" si="2"/>
        <v>4222.340999999999</v>
      </c>
      <c r="H38" s="37">
        <f>F38/30</f>
        <v>104.25533333333333</v>
      </c>
      <c r="I38" s="37">
        <f>F38/30</f>
        <v>104.25533333333333</v>
      </c>
      <c r="J38" s="334"/>
    </row>
    <row r="39" spans="1:10" ht="12.75">
      <c r="A39" s="330" t="s">
        <v>111</v>
      </c>
      <c r="B39" s="17" t="s">
        <v>98</v>
      </c>
      <c r="C39" s="18"/>
      <c r="D39" s="19"/>
      <c r="E39" s="20"/>
      <c r="F39" s="30">
        <v>67.87</v>
      </c>
      <c r="G39" s="22">
        <f>F39+F39*35%</f>
        <v>91.62450000000001</v>
      </c>
      <c r="H39" s="24">
        <f>F39/1</f>
        <v>67.87</v>
      </c>
      <c r="I39" s="24">
        <f>F39/1</f>
        <v>67.87</v>
      </c>
      <c r="J39" s="333" t="s">
        <v>112</v>
      </c>
    </row>
    <row r="40" spans="1:10" ht="12.75">
      <c r="A40" s="330"/>
      <c r="B40" s="17" t="s">
        <v>100</v>
      </c>
      <c r="C40" s="18">
        <v>8</v>
      </c>
      <c r="D40" s="19">
        <v>60</v>
      </c>
      <c r="E40" s="20">
        <v>480</v>
      </c>
      <c r="F40" s="30">
        <v>80.24</v>
      </c>
      <c r="G40" s="22">
        <f aca="true" t="shared" si="3" ref="G40:G47">F40+F40*35%</f>
        <v>108.32399999999998</v>
      </c>
      <c r="H40" s="24">
        <f>F40/1</f>
        <v>80.24</v>
      </c>
      <c r="I40" s="24">
        <f>F40/1</f>
        <v>80.24</v>
      </c>
      <c r="J40" s="333"/>
    </row>
    <row r="41" spans="1:10" ht="12.75">
      <c r="A41" s="330"/>
      <c r="B41" s="17" t="s">
        <v>113</v>
      </c>
      <c r="C41" s="18">
        <v>6</v>
      </c>
      <c r="D41" s="19">
        <v>68</v>
      </c>
      <c r="E41" s="20">
        <v>408</v>
      </c>
      <c r="F41" s="30">
        <v>111.36</v>
      </c>
      <c r="G41" s="22">
        <f t="shared" si="3"/>
        <v>150.336</v>
      </c>
      <c r="H41" s="24">
        <f>F41/1.4</f>
        <v>79.54285714285714</v>
      </c>
      <c r="I41" s="24">
        <f>F41/1.4</f>
        <v>79.54285714285714</v>
      </c>
      <c r="J41" s="333"/>
    </row>
    <row r="42" spans="1:10" ht="12.75">
      <c r="A42" s="330"/>
      <c r="B42" s="17" t="s">
        <v>101</v>
      </c>
      <c r="C42" s="18">
        <v>6</v>
      </c>
      <c r="D42" s="19">
        <v>48</v>
      </c>
      <c r="E42" s="20">
        <v>288</v>
      </c>
      <c r="F42" s="30">
        <v>153.3</v>
      </c>
      <c r="G42" s="22">
        <f t="shared" si="3"/>
        <v>206.955</v>
      </c>
      <c r="H42" s="24">
        <f>F42/2</f>
        <v>76.65</v>
      </c>
      <c r="I42" s="24">
        <f>F42/2</f>
        <v>76.65</v>
      </c>
      <c r="J42" s="333"/>
    </row>
    <row r="43" spans="1:10" ht="12.75">
      <c r="A43" s="330"/>
      <c r="B43" s="17" t="s">
        <v>102</v>
      </c>
      <c r="C43" s="18">
        <v>4</v>
      </c>
      <c r="D43" s="19">
        <v>36</v>
      </c>
      <c r="E43" s="20">
        <v>144</v>
      </c>
      <c r="F43" s="30">
        <v>250.03</v>
      </c>
      <c r="G43" s="22">
        <f t="shared" si="3"/>
        <v>337.5405</v>
      </c>
      <c r="H43" s="24">
        <f>F43/3</f>
        <v>83.34333333333333</v>
      </c>
      <c r="I43" s="24">
        <f>F43/3</f>
        <v>83.34333333333333</v>
      </c>
      <c r="J43" s="333"/>
    </row>
    <row r="44" spans="1:10" ht="12.75">
      <c r="A44" s="330"/>
      <c r="B44" s="17" t="s">
        <v>103</v>
      </c>
      <c r="C44" s="18">
        <v>1</v>
      </c>
      <c r="D44" s="19">
        <v>64</v>
      </c>
      <c r="E44" s="20">
        <v>64</v>
      </c>
      <c r="F44" s="30">
        <v>340.92</v>
      </c>
      <c r="G44" s="22">
        <f t="shared" si="3"/>
        <v>460.242</v>
      </c>
      <c r="H44" s="24">
        <f>F44/5</f>
        <v>68.184</v>
      </c>
      <c r="I44" s="24">
        <f>F44/5</f>
        <v>68.184</v>
      </c>
      <c r="J44" s="333"/>
    </row>
    <row r="45" spans="1:10" ht="12.75">
      <c r="A45" s="330"/>
      <c r="B45" s="17" t="s">
        <v>104</v>
      </c>
      <c r="C45" s="18">
        <v>1</v>
      </c>
      <c r="D45" s="19">
        <v>44</v>
      </c>
      <c r="E45" s="20">
        <v>44</v>
      </c>
      <c r="F45" s="30">
        <v>654.38</v>
      </c>
      <c r="G45" s="22">
        <f t="shared" si="3"/>
        <v>883.413</v>
      </c>
      <c r="H45" s="24">
        <f>F45/10</f>
        <v>65.438</v>
      </c>
      <c r="I45" s="24">
        <f>F45/10</f>
        <v>65.438</v>
      </c>
      <c r="J45" s="333"/>
    </row>
    <row r="46" spans="1:10" ht="12.75">
      <c r="A46" s="330"/>
      <c r="B46" s="17" t="s">
        <v>105</v>
      </c>
      <c r="C46" s="18">
        <v>1</v>
      </c>
      <c r="D46" s="25" t="s">
        <v>74</v>
      </c>
      <c r="E46" s="26" t="s">
        <v>74</v>
      </c>
      <c r="F46" s="30">
        <v>1296.63</v>
      </c>
      <c r="G46" s="22">
        <f t="shared" si="3"/>
        <v>1750.4505000000001</v>
      </c>
      <c r="H46" s="24">
        <f>F46/20</f>
        <v>64.8315</v>
      </c>
      <c r="I46" s="24">
        <f>F46/20</f>
        <v>64.8315</v>
      </c>
      <c r="J46" s="333"/>
    </row>
    <row r="47" spans="1:10" ht="13.5" thickBot="1">
      <c r="A47" s="330"/>
      <c r="B47" s="17" t="s">
        <v>106</v>
      </c>
      <c r="C47" s="18">
        <v>1</v>
      </c>
      <c r="D47" s="25" t="s">
        <v>74</v>
      </c>
      <c r="E47" s="26" t="s">
        <v>74</v>
      </c>
      <c r="F47" s="30">
        <v>1906.82</v>
      </c>
      <c r="G47" s="36">
        <f t="shared" si="3"/>
        <v>2574.207</v>
      </c>
      <c r="H47" s="24">
        <f>F47/30</f>
        <v>63.56066666666666</v>
      </c>
      <c r="I47" s="24">
        <f>F47/30</f>
        <v>63.56066666666666</v>
      </c>
      <c r="J47" s="333"/>
    </row>
    <row r="48" spans="1:10" ht="12.75">
      <c r="A48" s="329" t="s">
        <v>114</v>
      </c>
      <c r="B48" s="9" t="s">
        <v>98</v>
      </c>
      <c r="C48" s="10"/>
      <c r="D48" s="39"/>
      <c r="E48" s="40"/>
      <c r="F48" s="29">
        <v>93.87</v>
      </c>
      <c r="G48" s="22">
        <f>F48+F48*35%</f>
        <v>126.7245</v>
      </c>
      <c r="H48" s="41">
        <f>F48/1</f>
        <v>93.87</v>
      </c>
      <c r="I48" s="41">
        <f>F48/1</f>
        <v>93.87</v>
      </c>
      <c r="J48" s="332" t="s">
        <v>115</v>
      </c>
    </row>
    <row r="49" spans="1:10" ht="12.75">
      <c r="A49" s="330"/>
      <c r="B49" s="17" t="s">
        <v>116</v>
      </c>
      <c r="C49" s="18"/>
      <c r="D49" s="42"/>
      <c r="E49" s="43"/>
      <c r="F49" s="30">
        <v>69.25</v>
      </c>
      <c r="G49" s="22">
        <f aca="true" t="shared" si="4" ref="G49:G54">F49+F49*35%</f>
        <v>93.4875</v>
      </c>
      <c r="H49" s="22">
        <f>F49/0.5</f>
        <v>138.5</v>
      </c>
      <c r="I49" s="22">
        <f>F49/0.5</f>
        <v>138.5</v>
      </c>
      <c r="J49" s="333"/>
    </row>
    <row r="50" spans="1:10" ht="12.75">
      <c r="A50" s="330"/>
      <c r="B50" s="44" t="s">
        <v>117</v>
      </c>
      <c r="C50" s="45">
        <v>8</v>
      </c>
      <c r="D50" s="42">
        <v>60</v>
      </c>
      <c r="E50" s="43">
        <v>480</v>
      </c>
      <c r="F50" s="30">
        <v>129.13</v>
      </c>
      <c r="G50" s="22">
        <f t="shared" si="4"/>
        <v>174.32549999999998</v>
      </c>
      <c r="H50" s="22">
        <f>F50/1</f>
        <v>129.13</v>
      </c>
      <c r="I50" s="22">
        <f>F50/1</f>
        <v>129.13</v>
      </c>
      <c r="J50" s="333"/>
    </row>
    <row r="51" spans="1:10" ht="12.75">
      <c r="A51" s="330"/>
      <c r="B51" s="44" t="s">
        <v>118</v>
      </c>
      <c r="C51" s="45">
        <v>6</v>
      </c>
      <c r="D51" s="42">
        <v>48</v>
      </c>
      <c r="E51" s="43">
        <v>288</v>
      </c>
      <c r="F51" s="30">
        <v>360.8</v>
      </c>
      <c r="G51" s="22">
        <f t="shared" si="4"/>
        <v>487.08000000000004</v>
      </c>
      <c r="H51" s="22">
        <f>F51/3</f>
        <v>120.26666666666667</v>
      </c>
      <c r="I51" s="22">
        <f>F51/2</f>
        <v>180.4</v>
      </c>
      <c r="J51" s="333"/>
    </row>
    <row r="52" spans="1:10" ht="12.75">
      <c r="A52" s="330"/>
      <c r="B52" s="17" t="s">
        <v>103</v>
      </c>
      <c r="C52" s="18">
        <v>1</v>
      </c>
      <c r="D52" s="42">
        <v>64</v>
      </c>
      <c r="E52" s="43">
        <v>64</v>
      </c>
      <c r="F52" s="30">
        <v>517.57</v>
      </c>
      <c r="G52" s="22">
        <f t="shared" si="4"/>
        <v>698.7195</v>
      </c>
      <c r="H52" s="22">
        <f>F52/5</f>
        <v>103.51400000000001</v>
      </c>
      <c r="I52" s="22">
        <f>F52/5</f>
        <v>103.51400000000001</v>
      </c>
      <c r="J52" s="333"/>
    </row>
    <row r="53" spans="1:10" ht="12.75">
      <c r="A53" s="330"/>
      <c r="B53" s="17" t="s">
        <v>104</v>
      </c>
      <c r="C53" s="18">
        <v>1</v>
      </c>
      <c r="D53" s="42">
        <v>44</v>
      </c>
      <c r="E53" s="43">
        <v>44</v>
      </c>
      <c r="F53" s="30">
        <v>1027.58</v>
      </c>
      <c r="G53" s="22">
        <f t="shared" si="4"/>
        <v>1387.233</v>
      </c>
      <c r="H53" s="22">
        <f>F53/10</f>
        <v>102.758</v>
      </c>
      <c r="I53" s="22">
        <f>F53/10</f>
        <v>102.758</v>
      </c>
      <c r="J53" s="333"/>
    </row>
    <row r="54" spans="1:10" ht="13.5" thickBot="1">
      <c r="A54" s="331"/>
      <c r="B54" s="31" t="s">
        <v>106</v>
      </c>
      <c r="C54" s="32">
        <v>1</v>
      </c>
      <c r="D54" s="46">
        <v>12</v>
      </c>
      <c r="E54" s="47">
        <v>12</v>
      </c>
      <c r="F54" s="35">
        <v>3048.05</v>
      </c>
      <c r="G54" s="36">
        <f t="shared" si="4"/>
        <v>4114.8675</v>
      </c>
      <c r="H54" s="36">
        <f>F54/30</f>
        <v>101.60166666666667</v>
      </c>
      <c r="I54" s="36">
        <f>F54/30</f>
        <v>101.60166666666667</v>
      </c>
      <c r="J54" s="334"/>
    </row>
    <row r="55" spans="1:10" ht="12.75">
      <c r="A55" s="48"/>
      <c r="B55" s="9" t="s">
        <v>119</v>
      </c>
      <c r="C55" s="10"/>
      <c r="D55" s="39"/>
      <c r="E55" s="40"/>
      <c r="F55" s="29">
        <v>124.2</v>
      </c>
      <c r="G55" s="22">
        <f>F55+F55*35%</f>
        <v>167.67000000000002</v>
      </c>
      <c r="H55" s="41">
        <f>F55/1</f>
        <v>124.2</v>
      </c>
      <c r="I55" s="41">
        <f>F55/1</f>
        <v>124.2</v>
      </c>
      <c r="J55" s="332" t="s">
        <v>120</v>
      </c>
    </row>
    <row r="56" spans="1:10" ht="12.75">
      <c r="A56" s="38"/>
      <c r="B56" s="17" t="s">
        <v>116</v>
      </c>
      <c r="C56" s="18">
        <v>24</v>
      </c>
      <c r="D56" s="42"/>
      <c r="E56" s="43"/>
      <c r="F56" s="30">
        <v>100.18</v>
      </c>
      <c r="G56" s="22">
        <f aca="true" t="shared" si="5" ref="G56:G61">F56+F56*35%</f>
        <v>135.243</v>
      </c>
      <c r="H56" s="22">
        <f>F56/0.5</f>
        <v>200.36</v>
      </c>
      <c r="I56" s="22">
        <f>H56/1.25</f>
        <v>160.288</v>
      </c>
      <c r="J56" s="333"/>
    </row>
    <row r="57" spans="1:10" ht="12.75">
      <c r="A57" s="49"/>
      <c r="B57" s="44" t="s">
        <v>117</v>
      </c>
      <c r="C57" s="45">
        <v>9</v>
      </c>
      <c r="D57" s="42"/>
      <c r="E57" s="43"/>
      <c r="F57" s="30">
        <v>180.49</v>
      </c>
      <c r="G57" s="22">
        <f t="shared" si="5"/>
        <v>243.66150000000002</v>
      </c>
      <c r="H57" s="22">
        <f>F57/1</f>
        <v>180.49</v>
      </c>
      <c r="I57" s="22">
        <f>F57/1.25</f>
        <v>144.392</v>
      </c>
      <c r="J57" s="333"/>
    </row>
    <row r="58" spans="1:10" ht="12.75">
      <c r="A58" s="350" t="s">
        <v>121</v>
      </c>
      <c r="B58" s="44" t="s">
        <v>118</v>
      </c>
      <c r="C58" s="45">
        <v>4</v>
      </c>
      <c r="D58" s="42"/>
      <c r="E58" s="43"/>
      <c r="F58" s="30">
        <v>504.86</v>
      </c>
      <c r="G58" s="22">
        <f t="shared" si="5"/>
        <v>681.561</v>
      </c>
      <c r="H58" s="22">
        <f>F58/3</f>
        <v>168.28666666666666</v>
      </c>
      <c r="I58" s="22">
        <f>F58/3.75</f>
        <v>134.62933333333334</v>
      </c>
      <c r="J58" s="333"/>
    </row>
    <row r="59" spans="1:10" ht="13.5" thickBot="1">
      <c r="A59" s="351"/>
      <c r="B59" s="17" t="s">
        <v>122</v>
      </c>
      <c r="C59" s="18">
        <v>1</v>
      </c>
      <c r="D59" s="42"/>
      <c r="E59" s="43"/>
      <c r="F59" s="30">
        <v>4457.53</v>
      </c>
      <c r="G59" s="36">
        <f t="shared" si="5"/>
        <v>6017.665499999999</v>
      </c>
      <c r="H59" s="36">
        <f>F59/31</f>
        <v>143.79129032258064</v>
      </c>
      <c r="I59" s="22">
        <f>F59/37.5</f>
        <v>118.86746666666666</v>
      </c>
      <c r="J59" s="333"/>
    </row>
    <row r="60" spans="1:10" ht="12.75">
      <c r="A60" s="352" t="s">
        <v>123</v>
      </c>
      <c r="B60" s="50"/>
      <c r="C60" s="51"/>
      <c r="D60" s="52"/>
      <c r="E60" s="53"/>
      <c r="F60" s="29"/>
      <c r="G60" s="54">
        <f>F60+F60*35%</f>
        <v>0</v>
      </c>
      <c r="H60" s="41"/>
      <c r="I60" s="41"/>
      <c r="J60" s="354" t="s">
        <v>124</v>
      </c>
    </row>
    <row r="61" spans="1:10" ht="12.75">
      <c r="A61" s="353"/>
      <c r="B61" s="22" t="s">
        <v>125</v>
      </c>
      <c r="C61" s="55">
        <v>1</v>
      </c>
      <c r="D61" s="56">
        <v>44</v>
      </c>
      <c r="E61" s="57">
        <v>44</v>
      </c>
      <c r="F61" s="30">
        <v>1108.56</v>
      </c>
      <c r="G61" s="54">
        <f t="shared" si="5"/>
        <v>1496.556</v>
      </c>
      <c r="H61" s="22">
        <f>F61/14.2</f>
        <v>78.06760563380281</v>
      </c>
      <c r="I61" s="22">
        <f>F61/14.2</f>
        <v>78.06760563380281</v>
      </c>
      <c r="J61" s="355"/>
    </row>
    <row r="62" spans="1:10" ht="12.75">
      <c r="A62" s="308" t="s">
        <v>126</v>
      </c>
      <c r="B62" s="356"/>
      <c r="C62" s="356"/>
      <c r="D62" s="356"/>
      <c r="E62" s="356"/>
      <c r="F62" s="356"/>
      <c r="G62" s="356"/>
      <c r="H62" s="356"/>
      <c r="I62" s="356"/>
      <c r="J62" s="357"/>
    </row>
    <row r="63" spans="1:10" ht="12.75">
      <c r="A63" s="300" t="s">
        <v>127</v>
      </c>
      <c r="B63" s="17" t="s">
        <v>98</v>
      </c>
      <c r="C63" s="58"/>
      <c r="D63" s="59"/>
      <c r="E63" s="20"/>
      <c r="F63" s="30">
        <v>9.45</v>
      </c>
      <c r="G63" s="22">
        <f>F63+F63*35%</f>
        <v>12.757499999999999</v>
      </c>
      <c r="H63" s="30"/>
      <c r="I63" s="22">
        <f>F63/1</f>
        <v>9.45</v>
      </c>
      <c r="J63" s="358" t="s">
        <v>128</v>
      </c>
    </row>
    <row r="64" spans="1:10" ht="12.75">
      <c r="A64" s="300"/>
      <c r="B64" s="60" t="s">
        <v>129</v>
      </c>
      <c r="C64" s="18">
        <v>16</v>
      </c>
      <c r="D64" s="59">
        <v>48</v>
      </c>
      <c r="E64" s="20">
        <v>768</v>
      </c>
      <c r="F64" s="30">
        <v>25.99</v>
      </c>
      <c r="G64" s="22">
        <f aca="true" t="shared" si="6" ref="G64:G120">F64+F64*35%</f>
        <v>35.0865</v>
      </c>
      <c r="H64" s="30"/>
      <c r="I64" s="22">
        <f>F64/1</f>
        <v>25.99</v>
      </c>
      <c r="J64" s="358"/>
    </row>
    <row r="65" spans="1:10" ht="12.75">
      <c r="A65" s="300"/>
      <c r="B65" s="60" t="s">
        <v>102</v>
      </c>
      <c r="C65" s="18">
        <v>6</v>
      </c>
      <c r="D65" s="59">
        <v>48</v>
      </c>
      <c r="E65" s="20">
        <v>288</v>
      </c>
      <c r="F65" s="30">
        <v>60.96</v>
      </c>
      <c r="G65" s="22">
        <f t="shared" si="6"/>
        <v>82.29599999999999</v>
      </c>
      <c r="H65" s="30"/>
      <c r="I65" s="22">
        <f>F65/3</f>
        <v>20.32</v>
      </c>
      <c r="J65" s="358"/>
    </row>
    <row r="66" spans="1:10" ht="12.75">
      <c r="A66" s="300"/>
      <c r="B66" s="60" t="s">
        <v>130</v>
      </c>
      <c r="C66" s="18">
        <v>4</v>
      </c>
      <c r="D66" s="59">
        <v>36</v>
      </c>
      <c r="E66" s="20">
        <v>144</v>
      </c>
      <c r="F66" s="30">
        <v>88.84</v>
      </c>
      <c r="G66" s="22">
        <f t="shared" si="6"/>
        <v>119.934</v>
      </c>
      <c r="H66" s="30"/>
      <c r="I66" s="22">
        <f>F66/5</f>
        <v>17.768</v>
      </c>
      <c r="J66" s="358"/>
    </row>
    <row r="67" spans="1:10" ht="12.75">
      <c r="A67" s="300"/>
      <c r="B67" s="60" t="s">
        <v>131</v>
      </c>
      <c r="C67" s="18">
        <v>1</v>
      </c>
      <c r="D67" s="59">
        <v>36</v>
      </c>
      <c r="E67" s="20">
        <v>36</v>
      </c>
      <c r="F67" s="30">
        <v>208.16</v>
      </c>
      <c r="G67" s="22">
        <f t="shared" si="6"/>
        <v>281.01599999999996</v>
      </c>
      <c r="H67" s="30"/>
      <c r="I67" s="22">
        <f>F67/15</f>
        <v>13.877333333333333</v>
      </c>
      <c r="J67" s="358"/>
    </row>
    <row r="68" spans="1:10" ht="12.75">
      <c r="A68" s="300"/>
      <c r="B68" s="60" t="s">
        <v>132</v>
      </c>
      <c r="C68" s="18">
        <v>1</v>
      </c>
      <c r="D68" s="59">
        <v>12</v>
      </c>
      <c r="E68" s="20">
        <v>12</v>
      </c>
      <c r="F68" s="30">
        <v>673.5</v>
      </c>
      <c r="G68" s="22">
        <f t="shared" si="6"/>
        <v>909.225</v>
      </c>
      <c r="H68" s="30"/>
      <c r="I68" s="22">
        <f>F68/50</f>
        <v>13.47</v>
      </c>
      <c r="J68" s="358"/>
    </row>
    <row r="69" spans="1:10" ht="12.75">
      <c r="A69" s="300"/>
      <c r="B69" s="60" t="s">
        <v>133</v>
      </c>
      <c r="C69" s="18">
        <v>10</v>
      </c>
      <c r="D69" s="59"/>
      <c r="E69" s="20"/>
      <c r="F69" s="30">
        <v>35.51</v>
      </c>
      <c r="G69" s="22">
        <f t="shared" si="6"/>
        <v>47.9385</v>
      </c>
      <c r="H69" s="30"/>
      <c r="I69" s="22">
        <f>F69/2</f>
        <v>17.755</v>
      </c>
      <c r="J69" s="358"/>
    </row>
    <row r="70" spans="1:10" ht="12.75">
      <c r="A70" s="300"/>
      <c r="B70" s="60" t="s">
        <v>134</v>
      </c>
      <c r="C70" s="18">
        <v>5</v>
      </c>
      <c r="D70" s="59"/>
      <c r="E70" s="20"/>
      <c r="F70" s="30">
        <v>67.35</v>
      </c>
      <c r="G70" s="22">
        <f t="shared" si="6"/>
        <v>90.92249999999999</v>
      </c>
      <c r="H70" s="30"/>
      <c r="I70" s="22">
        <f>F70/4</f>
        <v>16.8375</v>
      </c>
      <c r="J70" s="358"/>
    </row>
    <row r="71" spans="1:10" ht="12.75">
      <c r="A71" s="300"/>
      <c r="B71" s="60" t="s">
        <v>135</v>
      </c>
      <c r="C71" s="18">
        <v>1</v>
      </c>
      <c r="D71" s="59"/>
      <c r="E71" s="20"/>
      <c r="F71" s="30">
        <v>108.16</v>
      </c>
      <c r="G71" s="22">
        <f t="shared" si="6"/>
        <v>146.016</v>
      </c>
      <c r="H71" s="30"/>
      <c r="I71" s="22">
        <f>F71/10</f>
        <v>10.815999999999999</v>
      </c>
      <c r="J71" s="358"/>
    </row>
    <row r="72" spans="1:10" ht="12.75">
      <c r="A72" s="300"/>
      <c r="B72" s="60" t="s">
        <v>136</v>
      </c>
      <c r="C72" s="18">
        <v>1</v>
      </c>
      <c r="D72" s="59"/>
      <c r="E72" s="20"/>
      <c r="F72" s="30">
        <v>155.1</v>
      </c>
      <c r="G72" s="22">
        <f t="shared" si="6"/>
        <v>209.385</v>
      </c>
      <c r="H72" s="30"/>
      <c r="I72" s="22">
        <f>F72/15</f>
        <v>10.34</v>
      </c>
      <c r="J72" s="358"/>
    </row>
    <row r="73" spans="1:10" ht="21" customHeight="1" thickBot="1">
      <c r="A73" s="301"/>
      <c r="B73" s="61" t="s">
        <v>137</v>
      </c>
      <c r="C73" s="32">
        <v>1</v>
      </c>
      <c r="D73" s="62"/>
      <c r="E73" s="63"/>
      <c r="F73" s="30">
        <v>201.37</v>
      </c>
      <c r="G73" s="64">
        <f t="shared" si="6"/>
        <v>271.84950000000003</v>
      </c>
      <c r="H73" s="35"/>
      <c r="I73" s="36">
        <f>F73/20</f>
        <v>10.0685</v>
      </c>
      <c r="J73" s="359"/>
    </row>
    <row r="74" spans="1:10" ht="12.75">
      <c r="A74" s="295" t="s">
        <v>138</v>
      </c>
      <c r="B74" s="9" t="s">
        <v>98</v>
      </c>
      <c r="C74" s="51"/>
      <c r="D74" s="65"/>
      <c r="E74" s="12"/>
      <c r="F74" s="13">
        <v>8.6</v>
      </c>
      <c r="G74" s="22">
        <f t="shared" si="6"/>
        <v>11.61</v>
      </c>
      <c r="H74" s="29"/>
      <c r="I74" s="41">
        <f>F74/1</f>
        <v>8.6</v>
      </c>
      <c r="J74" s="344" t="s">
        <v>139</v>
      </c>
    </row>
    <row r="75" spans="1:10" ht="12.75">
      <c r="A75" s="300"/>
      <c r="B75" s="60" t="s">
        <v>129</v>
      </c>
      <c r="C75" s="18">
        <v>16</v>
      </c>
      <c r="D75" s="59">
        <v>48</v>
      </c>
      <c r="E75" s="20">
        <v>768</v>
      </c>
      <c r="F75" s="21">
        <v>26.24</v>
      </c>
      <c r="G75" s="22">
        <f t="shared" si="6"/>
        <v>35.424</v>
      </c>
      <c r="H75" s="30"/>
      <c r="I75" s="22">
        <f>F75/1</f>
        <v>26.24</v>
      </c>
      <c r="J75" s="345"/>
    </row>
    <row r="76" spans="1:10" ht="12.75">
      <c r="A76" s="300"/>
      <c r="B76" s="60" t="s">
        <v>102</v>
      </c>
      <c r="C76" s="18">
        <v>6</v>
      </c>
      <c r="D76" s="59">
        <v>48</v>
      </c>
      <c r="E76" s="20">
        <v>288</v>
      </c>
      <c r="F76" s="21">
        <v>66.18</v>
      </c>
      <c r="G76" s="22">
        <f t="shared" si="6"/>
        <v>89.343</v>
      </c>
      <c r="H76" s="30"/>
      <c r="I76" s="22">
        <f>F76/3</f>
        <v>22.060000000000002</v>
      </c>
      <c r="J76" s="345"/>
    </row>
    <row r="77" spans="1:10" ht="12.75">
      <c r="A77" s="300"/>
      <c r="B77" s="60" t="s">
        <v>130</v>
      </c>
      <c r="C77" s="18">
        <v>4</v>
      </c>
      <c r="D77" s="59">
        <v>36</v>
      </c>
      <c r="E77" s="20">
        <v>144</v>
      </c>
      <c r="F77" s="21">
        <v>103.89</v>
      </c>
      <c r="G77" s="22">
        <f t="shared" si="6"/>
        <v>140.2515</v>
      </c>
      <c r="H77" s="30"/>
      <c r="I77" s="22">
        <f>F77/5</f>
        <v>20.778</v>
      </c>
      <c r="J77" s="345"/>
    </row>
    <row r="78" spans="1:10" ht="12.75">
      <c r="A78" s="300"/>
      <c r="B78" s="60" t="s">
        <v>131</v>
      </c>
      <c r="C78" s="18">
        <v>1</v>
      </c>
      <c r="D78" s="59">
        <v>36</v>
      </c>
      <c r="E78" s="20">
        <v>36</v>
      </c>
      <c r="F78" s="21">
        <v>238.22</v>
      </c>
      <c r="G78" s="22">
        <f t="shared" si="6"/>
        <v>321.597</v>
      </c>
      <c r="H78" s="30"/>
      <c r="I78" s="22">
        <f>F78/15</f>
        <v>15.881333333333334</v>
      </c>
      <c r="J78" s="345"/>
    </row>
    <row r="79" spans="1:10" ht="12.75">
      <c r="A79" s="300"/>
      <c r="B79" s="60" t="s">
        <v>132</v>
      </c>
      <c r="C79" s="18">
        <v>1</v>
      </c>
      <c r="D79" s="59">
        <v>12</v>
      </c>
      <c r="E79" s="20">
        <v>12</v>
      </c>
      <c r="F79" s="21">
        <v>779.53</v>
      </c>
      <c r="G79" s="22">
        <f t="shared" si="6"/>
        <v>1052.3654999999999</v>
      </c>
      <c r="H79" s="30"/>
      <c r="I79" s="22">
        <f>F79/50</f>
        <v>15.5906</v>
      </c>
      <c r="J79" s="345"/>
    </row>
    <row r="80" spans="1:10" ht="12.75">
      <c r="A80" s="347"/>
      <c r="B80" s="60" t="s">
        <v>134</v>
      </c>
      <c r="C80" s="18">
        <v>5</v>
      </c>
      <c r="D80" s="59"/>
      <c r="E80" s="20"/>
      <c r="F80" s="21">
        <v>52.95</v>
      </c>
      <c r="G80" s="22">
        <f t="shared" si="6"/>
        <v>71.4825</v>
      </c>
      <c r="H80" s="30"/>
      <c r="I80" s="22">
        <f>F80/4</f>
        <v>13.2375</v>
      </c>
      <c r="J80" s="348"/>
    </row>
    <row r="81" spans="1:10" ht="12.75">
      <c r="A81" s="347"/>
      <c r="B81" s="60" t="s">
        <v>135</v>
      </c>
      <c r="C81" s="18">
        <v>1</v>
      </c>
      <c r="D81" s="59"/>
      <c r="E81" s="20"/>
      <c r="F81" s="21">
        <v>119.11</v>
      </c>
      <c r="G81" s="22">
        <f t="shared" si="6"/>
        <v>160.7985</v>
      </c>
      <c r="H81" s="30"/>
      <c r="I81" s="22">
        <f>F81/10</f>
        <v>11.911</v>
      </c>
      <c r="J81" s="348"/>
    </row>
    <row r="82" spans="1:10" ht="13.5" thickBot="1">
      <c r="A82" s="301"/>
      <c r="B82" s="61" t="s">
        <v>137</v>
      </c>
      <c r="C82" s="32">
        <v>1</v>
      </c>
      <c r="D82" s="62"/>
      <c r="E82" s="63"/>
      <c r="F82" s="66">
        <v>227.63</v>
      </c>
      <c r="G82" s="64">
        <f t="shared" si="6"/>
        <v>307.3005</v>
      </c>
      <c r="H82" s="35"/>
      <c r="I82" s="36">
        <f>F82/20</f>
        <v>11.381499999999999</v>
      </c>
      <c r="J82" s="349"/>
    </row>
    <row r="83" spans="1:10" ht="12.75">
      <c r="A83" s="300" t="s">
        <v>140</v>
      </c>
      <c r="B83" s="17" t="s">
        <v>98</v>
      </c>
      <c r="C83" s="58"/>
      <c r="D83" s="59"/>
      <c r="E83" s="20"/>
      <c r="F83" s="21">
        <v>11.02</v>
      </c>
      <c r="G83" s="22">
        <f t="shared" si="6"/>
        <v>14.876999999999999</v>
      </c>
      <c r="H83" s="30"/>
      <c r="I83" s="22">
        <f>F83/1</f>
        <v>11.02</v>
      </c>
      <c r="J83" s="345" t="s">
        <v>141</v>
      </c>
    </row>
    <row r="84" spans="1:10" ht="12.75">
      <c r="A84" s="300"/>
      <c r="B84" s="60" t="s">
        <v>129</v>
      </c>
      <c r="C84" s="18">
        <v>16</v>
      </c>
      <c r="D84" s="59">
        <v>48</v>
      </c>
      <c r="E84" s="20">
        <v>768</v>
      </c>
      <c r="F84" s="21">
        <v>26.53</v>
      </c>
      <c r="G84" s="22">
        <f t="shared" si="6"/>
        <v>35.8155</v>
      </c>
      <c r="H84" s="30"/>
      <c r="I84" s="22">
        <f>F84/1</f>
        <v>26.53</v>
      </c>
      <c r="J84" s="345"/>
    </row>
    <row r="85" spans="1:10" ht="12.75">
      <c r="A85" s="300"/>
      <c r="B85" s="60" t="s">
        <v>102</v>
      </c>
      <c r="C85" s="18">
        <v>6</v>
      </c>
      <c r="D85" s="59">
        <v>48</v>
      </c>
      <c r="E85" s="20">
        <v>288</v>
      </c>
      <c r="F85" s="21">
        <v>63.95</v>
      </c>
      <c r="G85" s="22">
        <f t="shared" si="6"/>
        <v>86.33250000000001</v>
      </c>
      <c r="H85" s="30"/>
      <c r="I85" s="22">
        <f>F85/3</f>
        <v>21.316666666666666</v>
      </c>
      <c r="J85" s="345"/>
    </row>
    <row r="86" spans="1:10" ht="12.75">
      <c r="A86" s="300"/>
      <c r="B86" s="60" t="s">
        <v>130</v>
      </c>
      <c r="C86" s="18">
        <v>4</v>
      </c>
      <c r="D86" s="59">
        <v>36</v>
      </c>
      <c r="E86" s="20">
        <v>144</v>
      </c>
      <c r="F86" s="21">
        <v>91.02</v>
      </c>
      <c r="G86" s="22">
        <f t="shared" si="6"/>
        <v>122.877</v>
      </c>
      <c r="H86" s="30"/>
      <c r="I86" s="22">
        <f>F86/5</f>
        <v>18.204</v>
      </c>
      <c r="J86" s="345"/>
    </row>
    <row r="87" spans="1:10" ht="12.75">
      <c r="A87" s="300"/>
      <c r="B87" s="60" t="s">
        <v>131</v>
      </c>
      <c r="C87" s="18">
        <v>1</v>
      </c>
      <c r="D87" s="59">
        <v>36</v>
      </c>
      <c r="E87" s="20">
        <v>36</v>
      </c>
      <c r="F87" s="21">
        <v>240.39</v>
      </c>
      <c r="G87" s="22">
        <f t="shared" si="6"/>
        <v>324.52649999999994</v>
      </c>
      <c r="H87" s="30"/>
      <c r="I87" s="22">
        <f>F87/15</f>
        <v>16.026</v>
      </c>
      <c r="J87" s="345"/>
    </row>
    <row r="88" spans="1:10" ht="13.5" thickBot="1">
      <c r="A88" s="300"/>
      <c r="B88" s="60" t="s">
        <v>132</v>
      </c>
      <c r="C88" s="18">
        <v>1</v>
      </c>
      <c r="D88" s="59">
        <v>12</v>
      </c>
      <c r="E88" s="20">
        <v>12</v>
      </c>
      <c r="F88" s="21">
        <v>760.99</v>
      </c>
      <c r="G88" s="64">
        <f t="shared" si="6"/>
        <v>1027.3365</v>
      </c>
      <c r="H88" s="30"/>
      <c r="I88" s="22">
        <f>F88/50</f>
        <v>15.2198</v>
      </c>
      <c r="J88" s="345"/>
    </row>
    <row r="89" spans="1:10" ht="13.5" thickTop="1">
      <c r="A89" s="295" t="s">
        <v>142</v>
      </c>
      <c r="B89" s="9" t="s">
        <v>98</v>
      </c>
      <c r="C89" s="51"/>
      <c r="D89" s="65"/>
      <c r="E89" s="12"/>
      <c r="F89" s="13">
        <v>17.41</v>
      </c>
      <c r="G89" s="22">
        <f t="shared" si="6"/>
        <v>23.5035</v>
      </c>
      <c r="H89" s="29"/>
      <c r="I89" s="41">
        <f>F89/1</f>
        <v>17.41</v>
      </c>
      <c r="J89" s="344" t="s">
        <v>143</v>
      </c>
    </row>
    <row r="90" spans="1:10" ht="12.75">
      <c r="A90" s="300"/>
      <c r="B90" s="60" t="s">
        <v>129</v>
      </c>
      <c r="C90" s="18">
        <v>16</v>
      </c>
      <c r="D90" s="59">
        <v>48</v>
      </c>
      <c r="E90" s="20">
        <v>768</v>
      </c>
      <c r="F90" s="21">
        <v>32.79</v>
      </c>
      <c r="G90" s="22">
        <f t="shared" si="6"/>
        <v>44.2665</v>
      </c>
      <c r="H90" s="30"/>
      <c r="I90" s="22">
        <f>F90/1</f>
        <v>32.79</v>
      </c>
      <c r="J90" s="345"/>
    </row>
    <row r="91" spans="1:10" ht="12.75">
      <c r="A91" s="300"/>
      <c r="B91" s="60" t="s">
        <v>102</v>
      </c>
      <c r="C91" s="18">
        <v>6</v>
      </c>
      <c r="D91" s="59">
        <v>48</v>
      </c>
      <c r="E91" s="20">
        <v>288</v>
      </c>
      <c r="F91" s="21">
        <v>81.64</v>
      </c>
      <c r="G91" s="22">
        <f t="shared" si="6"/>
        <v>110.214</v>
      </c>
      <c r="H91" s="30"/>
      <c r="I91" s="22">
        <f>F91/3</f>
        <v>27.213333333333335</v>
      </c>
      <c r="J91" s="345"/>
    </row>
    <row r="92" spans="1:10" ht="12.75">
      <c r="A92" s="300"/>
      <c r="B92" s="60" t="s">
        <v>130</v>
      </c>
      <c r="C92" s="18">
        <v>4</v>
      </c>
      <c r="D92" s="59">
        <v>36</v>
      </c>
      <c r="E92" s="20">
        <v>144</v>
      </c>
      <c r="F92" s="21">
        <v>134.69</v>
      </c>
      <c r="G92" s="22">
        <f t="shared" si="6"/>
        <v>181.8315</v>
      </c>
      <c r="H92" s="30"/>
      <c r="I92" s="22">
        <f>F92/5</f>
        <v>26.938</v>
      </c>
      <c r="J92" s="345"/>
    </row>
    <row r="93" spans="1:10" ht="12.75">
      <c r="A93" s="300"/>
      <c r="B93" s="60" t="s">
        <v>131</v>
      </c>
      <c r="C93" s="18">
        <v>1</v>
      </c>
      <c r="D93" s="59">
        <v>36</v>
      </c>
      <c r="E93" s="20">
        <v>36</v>
      </c>
      <c r="F93" s="21">
        <v>377.55</v>
      </c>
      <c r="G93" s="22">
        <f t="shared" si="6"/>
        <v>509.6925</v>
      </c>
      <c r="H93" s="30"/>
      <c r="I93" s="22">
        <f>F93/15</f>
        <v>25.17</v>
      </c>
      <c r="J93" s="345"/>
    </row>
    <row r="94" spans="1:10" ht="12.75">
      <c r="A94" s="300"/>
      <c r="B94" s="60" t="s">
        <v>132</v>
      </c>
      <c r="C94" s="18">
        <v>1</v>
      </c>
      <c r="D94" s="59">
        <v>12</v>
      </c>
      <c r="E94" s="20">
        <v>12</v>
      </c>
      <c r="F94" s="21">
        <v>1156.49</v>
      </c>
      <c r="G94" s="22">
        <f t="shared" si="6"/>
        <v>1561.2615</v>
      </c>
      <c r="H94" s="30"/>
      <c r="I94" s="22">
        <f>F94/50</f>
        <v>23.1298</v>
      </c>
      <c r="J94" s="345"/>
    </row>
    <row r="95" spans="1:10" ht="12.75">
      <c r="A95" s="347"/>
      <c r="B95" s="60" t="s">
        <v>133</v>
      </c>
      <c r="C95" s="18">
        <v>10</v>
      </c>
      <c r="D95" s="59"/>
      <c r="E95" s="20"/>
      <c r="F95" s="21">
        <v>40.13</v>
      </c>
      <c r="G95" s="22">
        <f t="shared" si="6"/>
        <v>54.1755</v>
      </c>
      <c r="H95" s="30"/>
      <c r="I95" s="22">
        <f>F95/2</f>
        <v>20.065</v>
      </c>
      <c r="J95" s="348"/>
    </row>
    <row r="96" spans="1:10" ht="12.75">
      <c r="A96" s="347"/>
      <c r="B96" s="60" t="s">
        <v>134</v>
      </c>
      <c r="C96" s="18">
        <v>5</v>
      </c>
      <c r="D96" s="59"/>
      <c r="E96" s="20"/>
      <c r="F96" s="21">
        <v>77.29</v>
      </c>
      <c r="G96" s="22">
        <f t="shared" si="6"/>
        <v>104.34150000000001</v>
      </c>
      <c r="H96" s="30"/>
      <c r="I96" s="22">
        <f>F96/4</f>
        <v>19.3225</v>
      </c>
      <c r="J96" s="348"/>
    </row>
    <row r="97" spans="1:10" ht="12.75">
      <c r="A97" s="347"/>
      <c r="B97" s="60" t="s">
        <v>135</v>
      </c>
      <c r="C97" s="18">
        <v>1</v>
      </c>
      <c r="D97" s="59"/>
      <c r="E97" s="20"/>
      <c r="F97" s="21">
        <v>176.87</v>
      </c>
      <c r="G97" s="22">
        <f t="shared" si="6"/>
        <v>238.7745</v>
      </c>
      <c r="H97" s="30"/>
      <c r="I97" s="22">
        <f>F97/10</f>
        <v>17.687</v>
      </c>
      <c r="J97" s="348"/>
    </row>
    <row r="98" spans="1:10" ht="13.5" thickBot="1">
      <c r="A98" s="301"/>
      <c r="B98" s="61" t="s">
        <v>137</v>
      </c>
      <c r="C98" s="32">
        <v>1</v>
      </c>
      <c r="D98" s="62"/>
      <c r="E98" s="63"/>
      <c r="F98" s="66">
        <v>340.15</v>
      </c>
      <c r="G98" s="64">
        <f t="shared" si="6"/>
        <v>459.2025</v>
      </c>
      <c r="H98" s="35"/>
      <c r="I98" s="36">
        <f>F98/20</f>
        <v>17.0075</v>
      </c>
      <c r="J98" s="349"/>
    </row>
    <row r="99" spans="1:10" ht="12.75">
      <c r="A99" s="300" t="s">
        <v>144</v>
      </c>
      <c r="B99" s="17" t="s">
        <v>98</v>
      </c>
      <c r="C99" s="58"/>
      <c r="D99" s="59"/>
      <c r="E99" s="20"/>
      <c r="F99" s="67">
        <v>29.03</v>
      </c>
      <c r="G99" s="22">
        <f t="shared" si="6"/>
        <v>39.1905</v>
      </c>
      <c r="H99" s="68"/>
      <c r="I99" s="22">
        <f>F99/1</f>
        <v>29.03</v>
      </c>
      <c r="J99" s="345" t="s">
        <v>145</v>
      </c>
    </row>
    <row r="100" spans="1:10" ht="12.75">
      <c r="A100" s="300"/>
      <c r="B100" s="60" t="s">
        <v>129</v>
      </c>
      <c r="C100" s="18">
        <v>16</v>
      </c>
      <c r="D100" s="59">
        <v>48</v>
      </c>
      <c r="E100" s="20">
        <v>768</v>
      </c>
      <c r="F100" s="21">
        <v>40</v>
      </c>
      <c r="G100" s="22">
        <f t="shared" si="6"/>
        <v>54</v>
      </c>
      <c r="H100" s="30"/>
      <c r="I100" s="22">
        <f>F100/1</f>
        <v>40</v>
      </c>
      <c r="J100" s="345"/>
    </row>
    <row r="101" spans="1:10" ht="12.75">
      <c r="A101" s="300"/>
      <c r="B101" s="60" t="s">
        <v>102</v>
      </c>
      <c r="C101" s="18">
        <v>6</v>
      </c>
      <c r="D101" s="59">
        <v>48</v>
      </c>
      <c r="E101" s="20">
        <v>288</v>
      </c>
      <c r="F101" s="21">
        <v>113.99</v>
      </c>
      <c r="G101" s="22">
        <f t="shared" si="6"/>
        <v>153.88649999999998</v>
      </c>
      <c r="H101" s="30"/>
      <c r="I101" s="22">
        <f>F101/3</f>
        <v>37.99666666666666</v>
      </c>
      <c r="J101" s="345"/>
    </row>
    <row r="102" spans="1:10" ht="12.75">
      <c r="A102" s="300"/>
      <c r="B102" s="60" t="s">
        <v>130</v>
      </c>
      <c r="C102" s="18">
        <v>4</v>
      </c>
      <c r="D102" s="59">
        <v>36</v>
      </c>
      <c r="E102" s="20">
        <v>144</v>
      </c>
      <c r="F102" s="21">
        <v>184.59</v>
      </c>
      <c r="G102" s="22">
        <f t="shared" si="6"/>
        <v>249.19650000000001</v>
      </c>
      <c r="H102" s="30"/>
      <c r="I102" s="22">
        <f>F102/5</f>
        <v>36.918</v>
      </c>
      <c r="J102" s="345"/>
    </row>
    <row r="103" spans="1:10" ht="12.75">
      <c r="A103" s="300"/>
      <c r="B103" s="60" t="s">
        <v>131</v>
      </c>
      <c r="C103" s="18">
        <v>1</v>
      </c>
      <c r="D103" s="59">
        <v>36</v>
      </c>
      <c r="E103" s="20">
        <v>36</v>
      </c>
      <c r="F103" s="21">
        <v>507.64</v>
      </c>
      <c r="G103" s="22">
        <f t="shared" si="6"/>
        <v>685.314</v>
      </c>
      <c r="H103" s="30"/>
      <c r="I103" s="22">
        <f>F103/15</f>
        <v>33.842666666666666</v>
      </c>
      <c r="J103" s="345"/>
    </row>
    <row r="104" spans="1:10" ht="13.5" thickBot="1">
      <c r="A104" s="300"/>
      <c r="B104" s="60" t="s">
        <v>132</v>
      </c>
      <c r="C104" s="18">
        <v>1</v>
      </c>
      <c r="D104" s="59">
        <v>12</v>
      </c>
      <c r="E104" s="20">
        <v>12</v>
      </c>
      <c r="F104" s="21">
        <v>1668.83</v>
      </c>
      <c r="G104" s="64">
        <f t="shared" si="6"/>
        <v>2252.9204999999997</v>
      </c>
      <c r="H104" s="30"/>
      <c r="I104" s="22">
        <f>F104/50</f>
        <v>33.376599999999996</v>
      </c>
      <c r="J104" s="345"/>
    </row>
    <row r="105" spans="1:10" ht="13.5" thickTop="1">
      <c r="A105" s="295" t="s">
        <v>146</v>
      </c>
      <c r="B105" s="9" t="s">
        <v>98</v>
      </c>
      <c r="C105" s="51"/>
      <c r="D105" s="69"/>
      <c r="E105" s="12"/>
      <c r="F105" s="13">
        <v>32.55</v>
      </c>
      <c r="G105" s="22">
        <f t="shared" si="6"/>
        <v>43.942499999999995</v>
      </c>
      <c r="H105" s="29"/>
      <c r="I105" s="41">
        <f>F105/1</f>
        <v>32.55</v>
      </c>
      <c r="J105" s="344" t="s">
        <v>147</v>
      </c>
    </row>
    <row r="106" spans="1:10" ht="12.75">
      <c r="A106" s="300"/>
      <c r="B106" s="60" t="s">
        <v>129</v>
      </c>
      <c r="C106" s="58">
        <v>16</v>
      </c>
      <c r="D106" s="70">
        <v>48</v>
      </c>
      <c r="E106" s="20">
        <v>768</v>
      </c>
      <c r="F106" s="21">
        <v>40.86</v>
      </c>
      <c r="G106" s="22">
        <f t="shared" si="6"/>
        <v>55.161</v>
      </c>
      <c r="H106" s="30"/>
      <c r="I106" s="22">
        <f>F106/1</f>
        <v>40.86</v>
      </c>
      <c r="J106" s="345"/>
    </row>
    <row r="107" spans="1:10" ht="12.75">
      <c r="A107" s="300"/>
      <c r="B107" s="60" t="s">
        <v>102</v>
      </c>
      <c r="C107" s="58">
        <v>6</v>
      </c>
      <c r="D107" s="70">
        <v>48</v>
      </c>
      <c r="E107" s="20">
        <v>288</v>
      </c>
      <c r="F107" s="21">
        <v>118.91</v>
      </c>
      <c r="G107" s="22">
        <f t="shared" si="6"/>
        <v>160.5285</v>
      </c>
      <c r="H107" s="30"/>
      <c r="I107" s="22">
        <f>F107/3</f>
        <v>39.63666666666666</v>
      </c>
      <c r="J107" s="345"/>
    </row>
    <row r="108" spans="1:10" ht="12.75">
      <c r="A108" s="300"/>
      <c r="B108" s="60" t="s">
        <v>130</v>
      </c>
      <c r="C108" s="58">
        <v>4</v>
      </c>
      <c r="D108" s="70">
        <v>36</v>
      </c>
      <c r="E108" s="20">
        <v>144</v>
      </c>
      <c r="F108" s="21">
        <v>189.69</v>
      </c>
      <c r="G108" s="22">
        <f t="shared" si="6"/>
        <v>256.0815</v>
      </c>
      <c r="H108" s="30"/>
      <c r="I108" s="22">
        <f>F108/5</f>
        <v>37.938</v>
      </c>
      <c r="J108" s="345"/>
    </row>
    <row r="109" spans="1:10" ht="12.75">
      <c r="A109" s="300"/>
      <c r="B109" s="60" t="s">
        <v>131</v>
      </c>
      <c r="C109" s="58">
        <v>1</v>
      </c>
      <c r="D109" s="70">
        <v>36</v>
      </c>
      <c r="E109" s="20">
        <v>36</v>
      </c>
      <c r="F109" s="21">
        <v>530.71</v>
      </c>
      <c r="G109" s="22">
        <f t="shared" si="6"/>
        <v>716.4585000000001</v>
      </c>
      <c r="H109" s="30"/>
      <c r="I109" s="22">
        <f>F109/15</f>
        <v>35.38066666666667</v>
      </c>
      <c r="J109" s="345"/>
    </row>
    <row r="110" spans="1:10" ht="13.5" thickBot="1">
      <c r="A110" s="343"/>
      <c r="B110" s="61" t="s">
        <v>132</v>
      </c>
      <c r="C110" s="71">
        <v>1</v>
      </c>
      <c r="D110" s="72">
        <v>12</v>
      </c>
      <c r="E110" s="63">
        <v>12</v>
      </c>
      <c r="F110" s="66">
        <v>1761.08</v>
      </c>
      <c r="G110" s="64">
        <f t="shared" si="6"/>
        <v>2377.4579999999996</v>
      </c>
      <c r="H110" s="35"/>
      <c r="I110" s="36">
        <f>F110/50</f>
        <v>35.221599999999995</v>
      </c>
      <c r="J110" s="346"/>
    </row>
    <row r="111" spans="1:10" ht="12.75">
      <c r="A111" s="295" t="s">
        <v>148</v>
      </c>
      <c r="B111" s="9" t="s">
        <v>98</v>
      </c>
      <c r="C111" s="73"/>
      <c r="D111" s="11"/>
      <c r="E111" s="12"/>
      <c r="F111" s="13">
        <v>39.04</v>
      </c>
      <c r="G111" s="22">
        <f t="shared" si="6"/>
        <v>52.704</v>
      </c>
      <c r="H111" s="74"/>
      <c r="I111" s="74">
        <f>F111/1</f>
        <v>39.04</v>
      </c>
      <c r="J111" s="344" t="s">
        <v>149</v>
      </c>
    </row>
    <row r="112" spans="1:10" ht="13.5" thickBot="1">
      <c r="A112" s="343"/>
      <c r="B112" s="31" t="s">
        <v>150</v>
      </c>
      <c r="C112" s="75">
        <v>16</v>
      </c>
      <c r="D112" s="76">
        <v>48</v>
      </c>
      <c r="E112" s="63">
        <v>768</v>
      </c>
      <c r="F112" s="66">
        <v>53.73</v>
      </c>
      <c r="G112" s="64">
        <f t="shared" si="6"/>
        <v>72.5355</v>
      </c>
      <c r="H112" s="77"/>
      <c r="I112" s="77">
        <f>F112/0.9</f>
        <v>59.699999999999996</v>
      </c>
      <c r="J112" s="346"/>
    </row>
    <row r="113" spans="1:10" ht="12.75">
      <c r="A113" s="339" t="s">
        <v>151</v>
      </c>
      <c r="B113" s="9" t="s">
        <v>98</v>
      </c>
      <c r="C113" s="51"/>
      <c r="D113" s="65"/>
      <c r="E113" s="12"/>
      <c r="F113" s="13">
        <v>17.2</v>
      </c>
      <c r="G113" s="22">
        <f t="shared" si="6"/>
        <v>23.22</v>
      </c>
      <c r="H113" s="29"/>
      <c r="I113" s="41">
        <f>F113/1</f>
        <v>17.2</v>
      </c>
      <c r="J113" s="344" t="s">
        <v>152</v>
      </c>
    </row>
    <row r="114" spans="1:10" ht="12.75">
      <c r="A114" s="340"/>
      <c r="B114" s="60" t="s">
        <v>129</v>
      </c>
      <c r="C114" s="18">
        <v>16</v>
      </c>
      <c r="D114" s="59">
        <v>48</v>
      </c>
      <c r="E114" s="20">
        <v>768</v>
      </c>
      <c r="F114" s="21">
        <v>33.57</v>
      </c>
      <c r="G114" s="22">
        <f t="shared" si="6"/>
        <v>45.3195</v>
      </c>
      <c r="H114" s="30"/>
      <c r="I114" s="22">
        <f>F114/1</f>
        <v>33.57</v>
      </c>
      <c r="J114" s="345"/>
    </row>
    <row r="115" spans="1:10" ht="12.75">
      <c r="A115" s="340"/>
      <c r="B115" s="60" t="s">
        <v>102</v>
      </c>
      <c r="C115" s="18">
        <v>6</v>
      </c>
      <c r="D115" s="59">
        <v>48</v>
      </c>
      <c r="E115" s="20">
        <v>288</v>
      </c>
      <c r="F115" s="21">
        <v>74.77</v>
      </c>
      <c r="G115" s="22">
        <f t="shared" si="6"/>
        <v>100.9395</v>
      </c>
      <c r="H115" s="30"/>
      <c r="I115" s="22">
        <f>F115/3</f>
        <v>24.923333333333332</v>
      </c>
      <c r="J115" s="345"/>
    </row>
    <row r="116" spans="1:10" ht="12.75">
      <c r="A116" s="340"/>
      <c r="B116" s="60" t="s">
        <v>130</v>
      </c>
      <c r="C116" s="18">
        <v>4</v>
      </c>
      <c r="D116" s="59">
        <v>36</v>
      </c>
      <c r="E116" s="20">
        <v>144</v>
      </c>
      <c r="F116" s="21">
        <v>121.8</v>
      </c>
      <c r="G116" s="22">
        <f t="shared" si="6"/>
        <v>164.43</v>
      </c>
      <c r="H116" s="30"/>
      <c r="I116" s="22">
        <f>F116/5</f>
        <v>24.36</v>
      </c>
      <c r="J116" s="345"/>
    </row>
    <row r="117" spans="1:10" ht="12.75">
      <c r="A117" s="340"/>
      <c r="B117" s="60" t="s">
        <v>131</v>
      </c>
      <c r="C117" s="18">
        <v>1</v>
      </c>
      <c r="D117" s="59">
        <v>36</v>
      </c>
      <c r="E117" s="20">
        <v>36</v>
      </c>
      <c r="F117" s="21">
        <v>325.57</v>
      </c>
      <c r="G117" s="22">
        <f t="shared" si="6"/>
        <v>439.5195</v>
      </c>
      <c r="H117" s="30"/>
      <c r="I117" s="22">
        <f>F117/15</f>
        <v>21.704666666666665</v>
      </c>
      <c r="J117" s="345"/>
    </row>
    <row r="118" spans="1:10" ht="12.75">
      <c r="A118" s="340"/>
      <c r="B118" s="60" t="s">
        <v>133</v>
      </c>
      <c r="C118" s="18">
        <v>10</v>
      </c>
      <c r="D118" s="59"/>
      <c r="E118" s="20"/>
      <c r="F118" s="21">
        <v>44.27</v>
      </c>
      <c r="G118" s="22">
        <f t="shared" si="6"/>
        <v>59.764500000000005</v>
      </c>
      <c r="H118" s="30"/>
      <c r="I118" s="22">
        <f>F118/2</f>
        <v>22.135</v>
      </c>
      <c r="J118" s="345"/>
    </row>
    <row r="119" spans="1:10" ht="12.75">
      <c r="A119" s="340"/>
      <c r="B119" s="60" t="s">
        <v>134</v>
      </c>
      <c r="C119" s="18">
        <v>5</v>
      </c>
      <c r="D119" s="59"/>
      <c r="E119" s="20"/>
      <c r="F119" s="21">
        <v>81.92</v>
      </c>
      <c r="G119" s="22">
        <f t="shared" si="6"/>
        <v>110.592</v>
      </c>
      <c r="H119" s="30"/>
      <c r="I119" s="22">
        <f>F119/4</f>
        <v>20.48</v>
      </c>
      <c r="J119" s="345"/>
    </row>
    <row r="120" spans="1:10" ht="13.5" thickBot="1">
      <c r="A120" s="360"/>
      <c r="B120" s="61" t="s">
        <v>137</v>
      </c>
      <c r="C120" s="78">
        <v>1</v>
      </c>
      <c r="D120" s="72"/>
      <c r="E120" s="63"/>
      <c r="F120" s="66">
        <v>360.1</v>
      </c>
      <c r="G120" s="22">
        <f t="shared" si="6"/>
        <v>486.135</v>
      </c>
      <c r="H120" s="35"/>
      <c r="I120" s="36">
        <f>F120/20</f>
        <v>18.005000000000003</v>
      </c>
      <c r="J120" s="346"/>
    </row>
    <row r="121" spans="1:10" ht="13.5" thickBot="1">
      <c r="A121" s="361" t="s">
        <v>153</v>
      </c>
      <c r="B121" s="362"/>
      <c r="C121" s="362"/>
      <c r="D121" s="362"/>
      <c r="E121" s="362"/>
      <c r="F121" s="362"/>
      <c r="G121" s="362"/>
      <c r="H121" s="362"/>
      <c r="I121" s="362"/>
      <c r="J121" s="363"/>
    </row>
    <row r="122" spans="1:10" ht="12.75">
      <c r="A122" s="295" t="s">
        <v>154</v>
      </c>
      <c r="B122" s="79" t="s">
        <v>155</v>
      </c>
      <c r="C122" s="10"/>
      <c r="D122" s="11"/>
      <c r="E122" s="12"/>
      <c r="F122" s="29">
        <v>66.49</v>
      </c>
      <c r="G122" s="22">
        <f>F122+F122*35%</f>
        <v>89.76149999999998</v>
      </c>
      <c r="H122" s="41" t="e">
        <f>F122/'[1]Лист1'!#REF!</f>
        <v>#REF!</v>
      </c>
      <c r="I122" s="74" t="e">
        <f>F122/'[1]Лист1'!#REF!</f>
        <v>#REF!</v>
      </c>
      <c r="J122" s="344" t="s">
        <v>156</v>
      </c>
    </row>
    <row r="123" spans="1:10" ht="12.75">
      <c r="A123" s="364"/>
      <c r="B123" s="60" t="s">
        <v>157</v>
      </c>
      <c r="C123" s="18">
        <v>8</v>
      </c>
      <c r="D123" s="19">
        <v>60</v>
      </c>
      <c r="E123" s="20">
        <v>480</v>
      </c>
      <c r="F123" s="30">
        <v>90.34</v>
      </c>
      <c r="G123" s="22">
        <f aca="true" t="shared" si="7" ref="G123:G186">F123+F123*35%</f>
        <v>121.959</v>
      </c>
      <c r="H123" s="22" t="e">
        <f>F123/'[1]Лист1'!#REF!</f>
        <v>#REF!</v>
      </c>
      <c r="I123" s="80" t="e">
        <f>F123/'[1]Лист1'!#REF!</f>
        <v>#REF!</v>
      </c>
      <c r="J123" s="345"/>
    </row>
    <row r="124" spans="1:10" ht="12.75">
      <c r="A124" s="364"/>
      <c r="B124" s="60" t="s">
        <v>158</v>
      </c>
      <c r="C124" s="18">
        <v>4</v>
      </c>
      <c r="D124" s="19">
        <v>56</v>
      </c>
      <c r="E124" s="20">
        <v>224</v>
      </c>
      <c r="F124" s="30">
        <v>178.94</v>
      </c>
      <c r="G124" s="22">
        <f t="shared" si="7"/>
        <v>241.569</v>
      </c>
      <c r="H124" s="22" t="e">
        <f>F124/'[1]Лист1'!#REF!</f>
        <v>#REF!</v>
      </c>
      <c r="I124" s="80" t="e">
        <f>F124/'[1]Лист1'!#REF!</f>
        <v>#REF!</v>
      </c>
      <c r="J124" s="345"/>
    </row>
    <row r="125" spans="1:10" ht="12.75">
      <c r="A125" s="364"/>
      <c r="B125" s="60" t="s">
        <v>159</v>
      </c>
      <c r="C125" s="18">
        <v>2</v>
      </c>
      <c r="D125" s="19">
        <v>63</v>
      </c>
      <c r="E125" s="20">
        <v>126</v>
      </c>
      <c r="F125" s="30">
        <v>266.49</v>
      </c>
      <c r="G125" s="22">
        <f t="shared" si="7"/>
        <v>359.7615</v>
      </c>
      <c r="H125" s="22" t="e">
        <f>F125/'[1]Лист1'!#REF!</f>
        <v>#REF!</v>
      </c>
      <c r="I125" s="80" t="e">
        <f>F125/'[1]Лист1'!#REF!</f>
        <v>#REF!</v>
      </c>
      <c r="J125" s="345"/>
    </row>
    <row r="126" spans="1:10" ht="12.75">
      <c r="A126" s="364"/>
      <c r="B126" s="60" t="s">
        <v>160</v>
      </c>
      <c r="C126" s="18">
        <v>2</v>
      </c>
      <c r="D126" s="19">
        <v>48</v>
      </c>
      <c r="E126" s="20">
        <v>96</v>
      </c>
      <c r="F126" s="30">
        <v>415.24</v>
      </c>
      <c r="G126" s="22">
        <f t="shared" si="7"/>
        <v>560.5740000000001</v>
      </c>
      <c r="H126" s="22" t="e">
        <f>F126/'[1]Лист1'!#REF!</f>
        <v>#REF!</v>
      </c>
      <c r="I126" s="80" t="e">
        <f>F126/'[1]Лист1'!#REF!</f>
        <v>#REF!</v>
      </c>
      <c r="J126" s="345"/>
    </row>
    <row r="127" spans="1:10" ht="12.75">
      <c r="A127" s="364"/>
      <c r="B127" s="60" t="s">
        <v>161</v>
      </c>
      <c r="C127" s="18">
        <v>1</v>
      </c>
      <c r="D127" s="19">
        <v>36</v>
      </c>
      <c r="E127" s="20">
        <v>36</v>
      </c>
      <c r="F127" s="30">
        <v>832.74</v>
      </c>
      <c r="G127" s="22">
        <f t="shared" si="7"/>
        <v>1124.199</v>
      </c>
      <c r="H127" s="22" t="e">
        <f>F127/'[1]Лист1'!#REF!</f>
        <v>#REF!</v>
      </c>
      <c r="I127" s="80" t="e">
        <f>F127/'[1]Лист1'!#REF!</f>
        <v>#REF!</v>
      </c>
      <c r="J127" s="345"/>
    </row>
    <row r="128" spans="1:10" ht="12.75">
      <c r="A128" s="364"/>
      <c r="B128" s="60" t="s">
        <v>162</v>
      </c>
      <c r="C128" s="18">
        <v>1</v>
      </c>
      <c r="D128" s="19">
        <v>12</v>
      </c>
      <c r="E128" s="20">
        <v>12</v>
      </c>
      <c r="F128" s="30">
        <v>1552.04</v>
      </c>
      <c r="G128" s="22">
        <f t="shared" si="7"/>
        <v>2095.254</v>
      </c>
      <c r="H128" s="22" t="e">
        <f>F128/'[1]Лист1'!#REF!</f>
        <v>#REF!</v>
      </c>
      <c r="I128" s="80" t="e">
        <f>F128/'[1]Лист1'!#REF!</f>
        <v>#REF!</v>
      </c>
      <c r="J128" s="345"/>
    </row>
    <row r="129" spans="1:10" ht="13.5" thickBot="1">
      <c r="A129" s="365"/>
      <c r="B129" s="61" t="s">
        <v>122</v>
      </c>
      <c r="C129" s="32">
        <v>1</v>
      </c>
      <c r="D129" s="76">
        <v>12</v>
      </c>
      <c r="E129" s="63">
        <v>12</v>
      </c>
      <c r="F129" s="30">
        <v>2325.41</v>
      </c>
      <c r="G129" s="36">
        <f t="shared" si="7"/>
        <v>3139.3035</v>
      </c>
      <c r="H129" s="36" t="e">
        <f>F129/'[1]Лист1'!#REF!</f>
        <v>#REF!</v>
      </c>
      <c r="I129" s="77" t="e">
        <f>F129/'[1]Лист1'!#REF!</f>
        <v>#REF!</v>
      </c>
      <c r="J129" s="346"/>
    </row>
    <row r="130" spans="1:10" ht="12.75">
      <c r="A130" s="295" t="s">
        <v>163</v>
      </c>
      <c r="B130" s="79" t="s">
        <v>155</v>
      </c>
      <c r="C130" s="10"/>
      <c r="D130" s="11"/>
      <c r="E130" s="12"/>
      <c r="F130" s="29">
        <v>85.17</v>
      </c>
      <c r="G130" s="22">
        <f t="shared" si="7"/>
        <v>114.9795</v>
      </c>
      <c r="H130" s="41" t="e">
        <f>F130/'[1]Лист1'!#REF!</f>
        <v>#REF!</v>
      </c>
      <c r="I130" s="74" t="e">
        <f>F130/'[1]Лист1'!#REF!</f>
        <v>#REF!</v>
      </c>
      <c r="J130" s="344" t="s">
        <v>164</v>
      </c>
    </row>
    <row r="131" spans="1:10" ht="12.75">
      <c r="A131" s="300"/>
      <c r="B131" s="60" t="s">
        <v>157</v>
      </c>
      <c r="C131" s="18">
        <v>8</v>
      </c>
      <c r="D131" s="19">
        <v>60</v>
      </c>
      <c r="E131" s="20">
        <v>480</v>
      </c>
      <c r="F131" s="30">
        <v>109.43</v>
      </c>
      <c r="G131" s="22">
        <f t="shared" si="7"/>
        <v>147.7305</v>
      </c>
      <c r="H131" s="22" t="e">
        <f>F131/'[1]Лист1'!#REF!</f>
        <v>#REF!</v>
      </c>
      <c r="I131" s="80">
        <f>F131/'[1]Лист1'!B1</f>
        <v>71.98394948033155</v>
      </c>
      <c r="J131" s="345"/>
    </row>
    <row r="132" spans="1:10" ht="12.75">
      <c r="A132" s="300"/>
      <c r="B132" s="60" t="s">
        <v>158</v>
      </c>
      <c r="C132" s="18">
        <v>4</v>
      </c>
      <c r="D132" s="19">
        <v>56</v>
      </c>
      <c r="E132" s="20">
        <v>224</v>
      </c>
      <c r="F132" s="30">
        <v>217.02</v>
      </c>
      <c r="G132" s="22">
        <f t="shared" si="7"/>
        <v>292.977</v>
      </c>
      <c r="H132" s="22" t="e">
        <f>F132/'[1]Лист1'!#REF!</f>
        <v>#REF!</v>
      </c>
      <c r="I132" s="80">
        <f>F132/'[1]Лист1'!B2</f>
        <v>142.7575319036969</v>
      </c>
      <c r="J132" s="345"/>
    </row>
    <row r="133" spans="1:10" ht="12.75">
      <c r="A133" s="300"/>
      <c r="B133" s="60" t="s">
        <v>159</v>
      </c>
      <c r="C133" s="18">
        <v>2</v>
      </c>
      <c r="D133" s="19">
        <v>63</v>
      </c>
      <c r="E133" s="20">
        <v>126</v>
      </c>
      <c r="F133" s="30">
        <v>323.47</v>
      </c>
      <c r="G133" s="22">
        <f t="shared" si="7"/>
        <v>436.6845</v>
      </c>
      <c r="H133" s="22" t="e">
        <f>F133/'[1]Лист1'!#REF!</f>
        <v>#REF!</v>
      </c>
      <c r="I133" s="80">
        <f>F133/'[1]Лист1'!B3</f>
        <v>106.39060649914485</v>
      </c>
      <c r="J133" s="345"/>
    </row>
    <row r="134" spans="1:10" ht="12.75">
      <c r="A134" s="300"/>
      <c r="B134" s="60" t="s">
        <v>160</v>
      </c>
      <c r="C134" s="18">
        <v>2</v>
      </c>
      <c r="D134" s="19">
        <v>48</v>
      </c>
      <c r="E134" s="20">
        <v>96</v>
      </c>
      <c r="F134" s="30">
        <v>509.58</v>
      </c>
      <c r="G134" s="22">
        <f t="shared" si="7"/>
        <v>687.933</v>
      </c>
      <c r="H134" s="22" t="e">
        <f>F134/'[1]Лист1'!#REF!</f>
        <v>#REF!</v>
      </c>
      <c r="I134" s="80">
        <f>F134/'[1]Лист1'!B4</f>
        <v>111.73529798710696</v>
      </c>
      <c r="J134" s="345"/>
    </row>
    <row r="135" spans="1:10" ht="12.75">
      <c r="A135" s="300"/>
      <c r="B135" s="60" t="s">
        <v>161</v>
      </c>
      <c r="C135" s="18">
        <v>1</v>
      </c>
      <c r="D135" s="19">
        <v>36</v>
      </c>
      <c r="E135" s="20">
        <v>36</v>
      </c>
      <c r="F135" s="30">
        <v>1022.1</v>
      </c>
      <c r="G135" s="22">
        <f t="shared" si="7"/>
        <v>1379.835</v>
      </c>
      <c r="H135" s="22" t="e">
        <f>F135/'[1]Лист1'!#REF!</f>
        <v>#REF!</v>
      </c>
      <c r="I135" s="80">
        <f>F135/'[1]Лист1'!B5</f>
        <v>134.46914879621102</v>
      </c>
      <c r="J135" s="345"/>
    </row>
    <row r="136" spans="1:10" ht="12.75">
      <c r="A136" s="300"/>
      <c r="B136" s="60" t="s">
        <v>162</v>
      </c>
      <c r="C136" s="18">
        <v>1</v>
      </c>
      <c r="D136" s="19">
        <v>12</v>
      </c>
      <c r="E136" s="20">
        <v>12</v>
      </c>
      <c r="F136" s="30">
        <v>1939.92</v>
      </c>
      <c r="G136" s="22">
        <f t="shared" si="7"/>
        <v>2618.892</v>
      </c>
      <c r="H136" s="22" t="e">
        <f>F136/'[1]Лист1'!#REF!</f>
        <v>#REF!</v>
      </c>
      <c r="I136" s="80">
        <f>F136/'[1]Лист1'!B6</f>
        <v>127.60952506249178</v>
      </c>
      <c r="J136" s="345"/>
    </row>
    <row r="137" spans="1:10" ht="13.5" thickBot="1">
      <c r="A137" s="343"/>
      <c r="B137" s="61" t="s">
        <v>122</v>
      </c>
      <c r="C137" s="32">
        <v>1</v>
      </c>
      <c r="D137" s="76">
        <v>12</v>
      </c>
      <c r="E137" s="63">
        <v>12</v>
      </c>
      <c r="F137" s="30">
        <v>2890.94</v>
      </c>
      <c r="G137" s="36">
        <f t="shared" si="7"/>
        <v>3902.7690000000002</v>
      </c>
      <c r="H137" s="36" t="e">
        <f>F137/'[1]Лист1'!#REF!</f>
        <v>#REF!</v>
      </c>
      <c r="I137" s="77">
        <f>F137/'[1]Лист1'!B7</f>
        <v>95.08419944744112</v>
      </c>
      <c r="J137" s="346"/>
    </row>
    <row r="138" spans="1:10" ht="12.75">
      <c r="A138" s="295" t="s">
        <v>165</v>
      </c>
      <c r="B138" s="79" t="s">
        <v>155</v>
      </c>
      <c r="C138" s="10"/>
      <c r="D138" s="11"/>
      <c r="E138" s="12"/>
      <c r="F138" s="29">
        <v>75.91</v>
      </c>
      <c r="G138" s="22">
        <f t="shared" si="7"/>
        <v>102.4785</v>
      </c>
      <c r="H138" s="41" t="e">
        <f>F138/'[1]Лист1'!#REF!</f>
        <v>#REF!</v>
      </c>
      <c r="I138" s="74">
        <f>F138/'[1]Лист1'!B9</f>
        <v>48.9110824742268</v>
      </c>
      <c r="J138" s="344" t="s">
        <v>166</v>
      </c>
    </row>
    <row r="139" spans="1:10" ht="12.75">
      <c r="A139" s="300"/>
      <c r="B139" s="60" t="s">
        <v>157</v>
      </c>
      <c r="C139" s="18">
        <v>8</v>
      </c>
      <c r="D139" s="19">
        <v>60</v>
      </c>
      <c r="E139" s="20">
        <v>480</v>
      </c>
      <c r="F139" s="30">
        <v>99.13</v>
      </c>
      <c r="G139" s="22">
        <f t="shared" si="7"/>
        <v>133.82549999999998</v>
      </c>
      <c r="H139" s="22" t="e">
        <f>F139/'[1]Лист1'!#REF!</f>
        <v>#REF!</v>
      </c>
      <c r="I139" s="80">
        <f>F139/'[1]Лист1'!B10</f>
        <v>63.87242268041236</v>
      </c>
      <c r="J139" s="345"/>
    </row>
    <row r="140" spans="1:10" ht="12.75">
      <c r="A140" s="300"/>
      <c r="B140" s="60" t="s">
        <v>158</v>
      </c>
      <c r="C140" s="18">
        <v>4</v>
      </c>
      <c r="D140" s="19">
        <v>56</v>
      </c>
      <c r="E140" s="20">
        <v>224</v>
      </c>
      <c r="F140" s="30">
        <v>196.61</v>
      </c>
      <c r="G140" s="22">
        <f t="shared" si="7"/>
        <v>265.4235</v>
      </c>
      <c r="H140" s="22" t="e">
        <f>F140/'[1]Лист1'!#REF!</f>
        <v>#REF!</v>
      </c>
      <c r="I140" s="80">
        <f>F140/'[1]Лист1'!B11</f>
        <v>63.34085051546392</v>
      </c>
      <c r="J140" s="345"/>
    </row>
    <row r="141" spans="1:10" ht="12.75">
      <c r="A141" s="300"/>
      <c r="B141" s="60" t="s">
        <v>159</v>
      </c>
      <c r="C141" s="18">
        <v>2</v>
      </c>
      <c r="D141" s="19">
        <v>63</v>
      </c>
      <c r="E141" s="20">
        <v>126</v>
      </c>
      <c r="F141" s="30">
        <v>291.36</v>
      </c>
      <c r="G141" s="22">
        <f t="shared" si="7"/>
        <v>393.336</v>
      </c>
      <c r="H141" s="22" t="e">
        <f>F141/'[1]Лист1'!#REF!</f>
        <v>#REF!</v>
      </c>
      <c r="I141" s="80">
        <f>F141/'[1]Лист1'!B12</f>
        <v>62.577319587628864</v>
      </c>
      <c r="J141" s="345"/>
    </row>
    <row r="142" spans="1:10" ht="12.75">
      <c r="A142" s="300"/>
      <c r="B142" s="60" t="s">
        <v>160</v>
      </c>
      <c r="C142" s="18">
        <v>2</v>
      </c>
      <c r="D142" s="19">
        <v>48</v>
      </c>
      <c r="E142" s="20">
        <v>96</v>
      </c>
      <c r="F142" s="30">
        <v>460.14</v>
      </c>
      <c r="G142" s="22">
        <f t="shared" si="7"/>
        <v>621.189</v>
      </c>
      <c r="H142" s="22" t="e">
        <f>F142/'[1]Лист1'!#REF!</f>
        <v>#REF!</v>
      </c>
      <c r="I142" s="80">
        <f>F142/'[1]Лист1'!B13</f>
        <v>59.29639175257732</v>
      </c>
      <c r="J142" s="345"/>
    </row>
    <row r="143" spans="1:10" ht="12.75">
      <c r="A143" s="300"/>
      <c r="B143" s="60" t="s">
        <v>161</v>
      </c>
      <c r="C143" s="18">
        <v>1</v>
      </c>
      <c r="D143" s="19">
        <v>36</v>
      </c>
      <c r="E143" s="20">
        <v>36</v>
      </c>
      <c r="F143" s="30">
        <v>922.6</v>
      </c>
      <c r="G143" s="22">
        <f t="shared" si="7"/>
        <v>1245.51</v>
      </c>
      <c r="H143" s="22" t="e">
        <f>F143/'[1]Лист1'!#REF!</f>
        <v>#REF!</v>
      </c>
      <c r="I143" s="80">
        <f>F143/'[1]Лист1'!B14</f>
        <v>59.4458762886598</v>
      </c>
      <c r="J143" s="345"/>
    </row>
    <row r="144" spans="1:10" ht="12.75">
      <c r="A144" s="300"/>
      <c r="B144" s="60" t="s">
        <v>162</v>
      </c>
      <c r="C144" s="18">
        <v>1</v>
      </c>
      <c r="D144" s="19">
        <v>12</v>
      </c>
      <c r="E144" s="20">
        <v>12</v>
      </c>
      <c r="F144" s="30">
        <v>1727.93</v>
      </c>
      <c r="G144" s="22">
        <f t="shared" si="7"/>
        <v>2332.7055</v>
      </c>
      <c r="H144" s="22" t="e">
        <f>F144/'[1]Лист1'!#REF!</f>
        <v>#REF!</v>
      </c>
      <c r="I144" s="80">
        <f>F144/'[1]Лист1'!B15</f>
        <v>55.667847938144334</v>
      </c>
      <c r="J144" s="345"/>
    </row>
    <row r="145" spans="1:10" ht="13.5" thickBot="1">
      <c r="A145" s="343"/>
      <c r="B145" s="61" t="s">
        <v>122</v>
      </c>
      <c r="C145" s="32">
        <v>1</v>
      </c>
      <c r="D145" s="76">
        <v>12</v>
      </c>
      <c r="E145" s="63">
        <v>12</v>
      </c>
      <c r="F145" s="30">
        <v>2584.14</v>
      </c>
      <c r="G145" s="36">
        <f t="shared" si="7"/>
        <v>3488.589</v>
      </c>
      <c r="H145" s="36" t="e">
        <f>F145/'[1]Лист1'!#REF!</f>
        <v>#REF!</v>
      </c>
      <c r="I145" s="77">
        <f>F145/'[1]Лист1'!B16</f>
        <v>55.50128865979381</v>
      </c>
      <c r="J145" s="346"/>
    </row>
    <row r="146" spans="1:10" ht="12.75">
      <c r="A146" s="295" t="s">
        <v>167</v>
      </c>
      <c r="B146" s="79" t="s">
        <v>155</v>
      </c>
      <c r="C146" s="10"/>
      <c r="D146" s="11"/>
      <c r="E146" s="12"/>
      <c r="F146" s="29">
        <v>92.67</v>
      </c>
      <c r="G146" s="22">
        <f t="shared" si="7"/>
        <v>125.1045</v>
      </c>
      <c r="H146" s="41" t="e">
        <f>F146/'[1]Лист1'!#REF!</f>
        <v>#REF!</v>
      </c>
      <c r="I146" s="74">
        <f>F146/'[1]Лист1'!B18</f>
        <v>60.68364874598913</v>
      </c>
      <c r="J146" s="344" t="s">
        <v>168</v>
      </c>
    </row>
    <row r="147" spans="1:10" ht="12.75">
      <c r="A147" s="300"/>
      <c r="B147" s="60" t="s">
        <v>157</v>
      </c>
      <c r="C147" s="18">
        <v>8</v>
      </c>
      <c r="D147" s="19">
        <v>60</v>
      </c>
      <c r="E147" s="20">
        <v>480</v>
      </c>
      <c r="F147" s="30">
        <v>115.28</v>
      </c>
      <c r="G147" s="22">
        <f t="shared" si="7"/>
        <v>155.628</v>
      </c>
      <c r="H147" s="22" t="e">
        <f>F147/'[1]Лист1'!#REF!</f>
        <v>#REF!</v>
      </c>
      <c r="I147" s="80">
        <f>F147/'[1]Лист1'!B19</f>
        <v>75.48948988278437</v>
      </c>
      <c r="J147" s="345"/>
    </row>
    <row r="148" spans="1:10" ht="12.75">
      <c r="A148" s="300"/>
      <c r="B148" s="60" t="s">
        <v>158</v>
      </c>
      <c r="C148" s="18">
        <v>4</v>
      </c>
      <c r="D148" s="19">
        <v>56</v>
      </c>
      <c r="E148" s="20">
        <v>224</v>
      </c>
      <c r="F148" s="30">
        <v>228.97</v>
      </c>
      <c r="G148" s="22">
        <f t="shared" si="7"/>
        <v>309.1095</v>
      </c>
      <c r="H148" s="22" t="e">
        <f>F148/'[1]Лист1'!#REF!</f>
        <v>#REF!</v>
      </c>
      <c r="I148" s="80">
        <f>F148/'[1]Лист1'!B20</f>
        <v>74.96889529172942</v>
      </c>
      <c r="J148" s="345"/>
    </row>
    <row r="149" spans="1:10" ht="12.75">
      <c r="A149" s="300"/>
      <c r="B149" s="60" t="s">
        <v>159</v>
      </c>
      <c r="C149" s="18">
        <v>2</v>
      </c>
      <c r="D149" s="19">
        <v>63</v>
      </c>
      <c r="E149" s="20">
        <v>126</v>
      </c>
      <c r="F149" s="30">
        <v>343.01</v>
      </c>
      <c r="G149" s="22">
        <f t="shared" si="7"/>
        <v>463.0635</v>
      </c>
      <c r="H149" s="22" t="e">
        <f>F149/'[1]Лист1'!#REF!</f>
        <v>#REF!</v>
      </c>
      <c r="I149" s="80">
        <f>F149/'[1]Лист1'!B21</f>
        <v>74.87176129046341</v>
      </c>
      <c r="J149" s="345"/>
    </row>
    <row r="150" spans="1:10" ht="12.75">
      <c r="A150" s="300"/>
      <c r="B150" s="60" t="s">
        <v>160</v>
      </c>
      <c r="C150" s="18">
        <v>2</v>
      </c>
      <c r="D150" s="19">
        <v>48</v>
      </c>
      <c r="E150" s="20">
        <v>96</v>
      </c>
      <c r="F150" s="30">
        <v>541.8</v>
      </c>
      <c r="G150" s="22">
        <f t="shared" si="7"/>
        <v>731.43</v>
      </c>
      <c r="H150" s="22" t="e">
        <f>F150/'[1]Лист1'!#REF!</f>
        <v>#REF!</v>
      </c>
      <c r="I150" s="80">
        <f>F150/'[1]Лист1'!B22</f>
        <v>70.9580250147338</v>
      </c>
      <c r="J150" s="345"/>
    </row>
    <row r="151" spans="1:10" ht="12.75">
      <c r="A151" s="300"/>
      <c r="B151" s="60" t="s">
        <v>161</v>
      </c>
      <c r="C151" s="18">
        <v>1</v>
      </c>
      <c r="D151" s="19">
        <v>36</v>
      </c>
      <c r="E151" s="20">
        <v>36</v>
      </c>
      <c r="F151" s="30">
        <v>1085.88</v>
      </c>
      <c r="G151" s="22">
        <f t="shared" si="7"/>
        <v>1465.938</v>
      </c>
      <c r="H151" s="22" t="e">
        <f>F151/'[1]Лист1'!#REF!</f>
        <v>#REF!</v>
      </c>
      <c r="I151" s="80">
        <f>F151/'[1]Лист1'!B23</f>
        <v>71.10732761443259</v>
      </c>
      <c r="J151" s="345"/>
    </row>
    <row r="152" spans="1:10" ht="12.75">
      <c r="A152" s="300"/>
      <c r="B152" s="60" t="s">
        <v>162</v>
      </c>
      <c r="C152" s="18">
        <v>1</v>
      </c>
      <c r="D152" s="19">
        <v>12</v>
      </c>
      <c r="E152" s="20">
        <v>12</v>
      </c>
      <c r="F152" s="30">
        <v>2055.86</v>
      </c>
      <c r="G152" s="22">
        <f t="shared" si="7"/>
        <v>2775.411</v>
      </c>
      <c r="H152" s="22" t="e">
        <f>F152/'[1]Лист1'!#REF!</f>
        <v>#REF!</v>
      </c>
      <c r="I152" s="80">
        <f>F152/'[1]Лист1'!B24</f>
        <v>67.31255320542205</v>
      </c>
      <c r="J152" s="345"/>
    </row>
    <row r="153" spans="1:10" ht="13.5" thickBot="1">
      <c r="A153" s="343"/>
      <c r="B153" s="61" t="s">
        <v>122</v>
      </c>
      <c r="C153" s="32">
        <v>1</v>
      </c>
      <c r="D153" s="76">
        <v>12</v>
      </c>
      <c r="E153" s="63">
        <v>12</v>
      </c>
      <c r="F153" s="30">
        <v>3071.03</v>
      </c>
      <c r="G153" s="36">
        <f t="shared" si="7"/>
        <v>4145.8905</v>
      </c>
      <c r="H153" s="36" t="e">
        <f>F153/'[1]Лист1'!#REF!</f>
        <v>#REF!</v>
      </c>
      <c r="I153" s="77">
        <f>F153/'[1]Лист1'!B25</f>
        <v>67.0340296422413</v>
      </c>
      <c r="J153" s="346"/>
    </row>
    <row r="154" spans="1:10" ht="12.75">
      <c r="A154" s="295" t="s">
        <v>169</v>
      </c>
      <c r="B154" s="79" t="s">
        <v>155</v>
      </c>
      <c r="C154" s="10"/>
      <c r="D154" s="11"/>
      <c r="E154" s="12"/>
      <c r="F154" s="29">
        <v>106.79</v>
      </c>
      <c r="G154" s="22">
        <f t="shared" si="7"/>
        <v>144.1665</v>
      </c>
      <c r="H154" s="41" t="e">
        <f>F154/'[1]Лист1'!#REF!</f>
        <v>#REF!</v>
      </c>
      <c r="I154" s="74">
        <f>F154/'[1]Лист1'!B27</f>
        <v>69.83390007847241</v>
      </c>
      <c r="J154" s="344" t="s">
        <v>170</v>
      </c>
    </row>
    <row r="155" spans="1:10" ht="12.75">
      <c r="A155" s="300"/>
      <c r="B155" s="60" t="s">
        <v>157</v>
      </c>
      <c r="C155" s="18">
        <v>8</v>
      </c>
      <c r="D155" s="19">
        <v>60</v>
      </c>
      <c r="E155" s="20">
        <v>480</v>
      </c>
      <c r="F155" s="30">
        <v>130.47</v>
      </c>
      <c r="G155" s="22">
        <f t="shared" si="7"/>
        <v>176.1345</v>
      </c>
      <c r="H155" s="22" t="e">
        <f>F155/'[1]Лист1'!#REF!</f>
        <v>#REF!</v>
      </c>
      <c r="I155" s="80">
        <f>F155/'[1]Лист1'!B28</f>
        <v>85.31912110907665</v>
      </c>
      <c r="J155" s="345"/>
    </row>
    <row r="156" spans="1:10" ht="12.75">
      <c r="A156" s="300"/>
      <c r="B156" s="60" t="s">
        <v>158</v>
      </c>
      <c r="C156" s="18">
        <v>4</v>
      </c>
      <c r="D156" s="19">
        <v>56</v>
      </c>
      <c r="E156" s="20">
        <v>224</v>
      </c>
      <c r="F156" s="30">
        <v>259.21</v>
      </c>
      <c r="G156" s="22">
        <f t="shared" si="7"/>
        <v>349.9335</v>
      </c>
      <c r="H156" s="22" t="e">
        <f>F156/'[1]Лист1'!#REF!</f>
        <v>#REF!</v>
      </c>
      <c r="I156" s="80">
        <f>F156/'[1]Лист1'!B29</f>
        <v>84.75346586450432</v>
      </c>
      <c r="J156" s="345"/>
    </row>
    <row r="157" spans="1:10" ht="12.75">
      <c r="A157" s="300"/>
      <c r="B157" s="60" t="s">
        <v>159</v>
      </c>
      <c r="C157" s="18">
        <v>2</v>
      </c>
      <c r="D157" s="19">
        <v>63</v>
      </c>
      <c r="E157" s="20">
        <v>126</v>
      </c>
      <c r="F157" s="30">
        <v>387.44</v>
      </c>
      <c r="G157" s="22">
        <f t="shared" si="7"/>
        <v>523.044</v>
      </c>
      <c r="H157" s="22" t="e">
        <f>F157/'[1]Лист1'!#REF!</f>
        <v>#REF!</v>
      </c>
      <c r="I157" s="80">
        <f>F157/'[1]Лист1'!B30</f>
        <v>84.45374487749585</v>
      </c>
      <c r="J157" s="345"/>
    </row>
    <row r="158" spans="1:10" ht="12.75">
      <c r="A158" s="300"/>
      <c r="B158" s="60" t="s">
        <v>160</v>
      </c>
      <c r="C158" s="18">
        <v>2</v>
      </c>
      <c r="D158" s="19">
        <v>48</v>
      </c>
      <c r="E158" s="20">
        <v>96</v>
      </c>
      <c r="F158" s="30">
        <v>616.07</v>
      </c>
      <c r="G158" s="22">
        <f t="shared" si="7"/>
        <v>831.6945000000001</v>
      </c>
      <c r="H158" s="22" t="e">
        <f>F158/'[1]Лист1'!#REF!</f>
        <v>#REF!</v>
      </c>
      <c r="I158" s="80">
        <f>F158/'[1]Лист1'!B31</f>
        <v>80.5741564216584</v>
      </c>
      <c r="J158" s="345"/>
    </row>
    <row r="159" spans="1:10" ht="12.75">
      <c r="A159" s="300"/>
      <c r="B159" s="60" t="s">
        <v>161</v>
      </c>
      <c r="C159" s="18">
        <v>1</v>
      </c>
      <c r="D159" s="19">
        <v>36</v>
      </c>
      <c r="E159" s="20">
        <v>36</v>
      </c>
      <c r="F159" s="30">
        <v>1234.48</v>
      </c>
      <c r="G159" s="22">
        <f t="shared" si="7"/>
        <v>1666.548</v>
      </c>
      <c r="H159" s="22" t="e">
        <f>F159/'[1]Лист1'!#REF!</f>
        <v>#REF!</v>
      </c>
      <c r="I159" s="80">
        <f>F159/'[1]Лист1'!B32</f>
        <v>80.72717760920744</v>
      </c>
      <c r="J159" s="345"/>
    </row>
    <row r="160" spans="1:10" ht="12.75">
      <c r="A160" s="300"/>
      <c r="B160" s="60" t="s">
        <v>162</v>
      </c>
      <c r="C160" s="18">
        <v>1</v>
      </c>
      <c r="D160" s="19">
        <v>12</v>
      </c>
      <c r="E160" s="20">
        <v>12</v>
      </c>
      <c r="F160" s="30">
        <v>2355.64</v>
      </c>
      <c r="G160" s="22">
        <f t="shared" si="7"/>
        <v>3180.1139999999996</v>
      </c>
      <c r="H160" s="22" t="e">
        <f>F160/'[1]Лист1'!#REF!</f>
        <v>#REF!</v>
      </c>
      <c r="I160" s="80">
        <f>F160/'[1]Лист1'!B33</f>
        <v>77.02197227308397</v>
      </c>
      <c r="J160" s="345"/>
    </row>
    <row r="161" spans="1:10" ht="13.5" thickBot="1">
      <c r="A161" s="343"/>
      <c r="B161" s="61" t="s">
        <v>122</v>
      </c>
      <c r="C161" s="32">
        <v>1</v>
      </c>
      <c r="D161" s="76">
        <v>12</v>
      </c>
      <c r="E161" s="63">
        <v>12</v>
      </c>
      <c r="F161" s="30">
        <v>3526.51</v>
      </c>
      <c r="G161" s="36">
        <f t="shared" si="7"/>
        <v>4760.788500000001</v>
      </c>
      <c r="H161" s="36" t="e">
        <f>F161/'[1]Лист1'!#REF!</f>
        <v>#REF!</v>
      </c>
      <c r="I161" s="77">
        <f>F161/'[1]Лист1'!B34</f>
        <v>76.87047693783242</v>
      </c>
      <c r="J161" s="346"/>
    </row>
    <row r="162" spans="1:10" ht="12.75">
      <c r="A162" s="295" t="s">
        <v>171</v>
      </c>
      <c r="B162" s="79" t="s">
        <v>155</v>
      </c>
      <c r="C162" s="10"/>
      <c r="D162" s="11"/>
      <c r="E162" s="12"/>
      <c r="F162" s="29">
        <v>100.76</v>
      </c>
      <c r="G162" s="22">
        <f t="shared" si="7"/>
        <v>136.026</v>
      </c>
      <c r="H162" s="41" t="e">
        <f>F162/'[1]Лист1'!#REF!</f>
        <v>#REF!</v>
      </c>
      <c r="I162" s="74">
        <f>F162/'[1]Лист1'!B36</f>
        <v>67.41603104509568</v>
      </c>
      <c r="J162" s="344" t="s">
        <v>172</v>
      </c>
    </row>
    <row r="163" spans="1:10" ht="12.75">
      <c r="A163" s="300"/>
      <c r="B163" s="60" t="s">
        <v>157</v>
      </c>
      <c r="C163" s="18">
        <v>8</v>
      </c>
      <c r="D163" s="19">
        <v>60</v>
      </c>
      <c r="E163" s="20">
        <v>480</v>
      </c>
      <c r="F163" s="30">
        <v>124.39</v>
      </c>
      <c r="G163" s="22">
        <f t="shared" si="7"/>
        <v>167.9265</v>
      </c>
      <c r="H163" s="22" t="e">
        <f>F163/'[1]Лист1'!#REF!</f>
        <v>#REF!</v>
      </c>
      <c r="I163" s="80">
        <f>F163/'[1]Лист1'!B37</f>
        <v>83.22628127927204</v>
      </c>
      <c r="J163" s="345"/>
    </row>
    <row r="164" spans="1:10" ht="12.75">
      <c r="A164" s="300"/>
      <c r="B164" s="60" t="s">
        <v>158</v>
      </c>
      <c r="C164" s="18">
        <v>4</v>
      </c>
      <c r="D164" s="19">
        <v>56</v>
      </c>
      <c r="E164" s="20">
        <v>224</v>
      </c>
      <c r="F164" s="30">
        <v>247.07</v>
      </c>
      <c r="G164" s="22">
        <f t="shared" si="7"/>
        <v>333.54449999999997</v>
      </c>
      <c r="H164" s="22" t="e">
        <f>F164/'[1]Лист1'!#REF!</f>
        <v>#REF!</v>
      </c>
      <c r="I164" s="80">
        <f>F164/'[1]Лист1'!B38</f>
        <v>82.65422186538204</v>
      </c>
      <c r="J164" s="345"/>
    </row>
    <row r="165" spans="1:10" ht="12.75">
      <c r="A165" s="300"/>
      <c r="B165" s="60" t="s">
        <v>159</v>
      </c>
      <c r="C165" s="18">
        <v>2</v>
      </c>
      <c r="D165" s="19">
        <v>63</v>
      </c>
      <c r="E165" s="20">
        <v>126</v>
      </c>
      <c r="F165" s="30">
        <v>369.19</v>
      </c>
      <c r="G165" s="22">
        <f t="shared" si="7"/>
        <v>498.4065</v>
      </c>
      <c r="H165" s="22" t="e">
        <f>F165/'[1]Лист1'!#REF!</f>
        <v>#REF!</v>
      </c>
      <c r="I165" s="80">
        <f>F165/'[1]Лист1'!B39</f>
        <v>82.33864133101387</v>
      </c>
      <c r="J165" s="345"/>
    </row>
    <row r="166" spans="1:10" ht="12.75">
      <c r="A166" s="300"/>
      <c r="B166" s="60" t="s">
        <v>160</v>
      </c>
      <c r="C166" s="18">
        <v>2</v>
      </c>
      <c r="D166" s="19">
        <v>48</v>
      </c>
      <c r="E166" s="20">
        <v>96</v>
      </c>
      <c r="F166" s="30">
        <v>585.65</v>
      </c>
      <c r="G166" s="22">
        <f t="shared" si="7"/>
        <v>790.6274999999999</v>
      </c>
      <c r="H166" s="22" t="e">
        <f>F166/'[1]Лист1'!#REF!</f>
        <v>#REF!</v>
      </c>
      <c r="I166" s="80">
        <f>F166/'[1]Лист1'!B40</f>
        <v>78.36879432624113</v>
      </c>
      <c r="J166" s="345"/>
    </row>
    <row r="167" spans="1:10" ht="12.75">
      <c r="A167" s="300"/>
      <c r="B167" s="60" t="s">
        <v>161</v>
      </c>
      <c r="C167" s="18">
        <v>1</v>
      </c>
      <c r="D167" s="19">
        <v>36</v>
      </c>
      <c r="E167" s="20">
        <v>36</v>
      </c>
      <c r="F167" s="30">
        <v>1173.73</v>
      </c>
      <c r="G167" s="22">
        <f t="shared" si="7"/>
        <v>1584.5355</v>
      </c>
      <c r="H167" s="22" t="e">
        <f>F167/'[1]Лист1'!#REF!</f>
        <v>#REF!</v>
      </c>
      <c r="I167" s="80">
        <f>F167/'[1]Лист1'!B41</f>
        <v>78.53137963334672</v>
      </c>
      <c r="J167" s="345"/>
    </row>
    <row r="168" spans="1:10" ht="12.75">
      <c r="A168" s="300"/>
      <c r="B168" s="60" t="s">
        <v>162</v>
      </c>
      <c r="C168" s="18">
        <v>1</v>
      </c>
      <c r="D168" s="19">
        <v>12</v>
      </c>
      <c r="E168" s="20">
        <v>12</v>
      </c>
      <c r="F168" s="30">
        <v>2228.56</v>
      </c>
      <c r="G168" s="22">
        <f t="shared" si="7"/>
        <v>3008.556</v>
      </c>
      <c r="H168" s="22" t="e">
        <f>F168/'[1]Лист1'!#REF!</f>
        <v>#REF!</v>
      </c>
      <c r="I168" s="80">
        <f>F168/'[1]Лист1'!B42</f>
        <v>74.553726749632</v>
      </c>
      <c r="J168" s="345"/>
    </row>
    <row r="169" spans="1:10" ht="13.5" thickBot="1">
      <c r="A169" s="343"/>
      <c r="B169" s="61" t="s">
        <v>122</v>
      </c>
      <c r="C169" s="32">
        <v>1</v>
      </c>
      <c r="D169" s="76">
        <v>12</v>
      </c>
      <c r="E169" s="63">
        <v>12</v>
      </c>
      <c r="F169" s="30">
        <v>3314.92</v>
      </c>
      <c r="G169" s="36">
        <f t="shared" si="7"/>
        <v>4475.142</v>
      </c>
      <c r="H169" s="36" t="e">
        <f>F169/'[1]Лист1'!#REF!</f>
        <v>#REF!</v>
      </c>
      <c r="I169" s="77">
        <f>F169/'[1]Лист1'!B43</f>
        <v>73.93104063517552</v>
      </c>
      <c r="J169" s="346"/>
    </row>
    <row r="170" spans="1:10" ht="12.75">
      <c r="A170" s="295" t="s">
        <v>173</v>
      </c>
      <c r="B170" s="79" t="s">
        <v>155</v>
      </c>
      <c r="C170" s="10"/>
      <c r="D170" s="11"/>
      <c r="E170" s="12"/>
      <c r="F170" s="29">
        <v>121.32</v>
      </c>
      <c r="G170" s="22">
        <f>F170+F170*35%</f>
        <v>163.78199999999998</v>
      </c>
      <c r="H170" s="41" t="e">
        <f>F170/'[1]Лист1'!#REF!</f>
        <v>#REF!</v>
      </c>
      <c r="I170" s="74">
        <f>F170/'[1]Лист1'!B45</f>
        <v>79.91568407878269</v>
      </c>
      <c r="J170" s="344" t="s">
        <v>174</v>
      </c>
    </row>
    <row r="171" spans="1:10" ht="12.75">
      <c r="A171" s="300"/>
      <c r="B171" s="60" t="s">
        <v>157</v>
      </c>
      <c r="C171" s="18">
        <v>8</v>
      </c>
      <c r="D171" s="19">
        <v>60</v>
      </c>
      <c r="E171" s="20">
        <v>480</v>
      </c>
      <c r="F171" s="30">
        <v>145.08</v>
      </c>
      <c r="G171" s="22">
        <f t="shared" si="7"/>
        <v>195.858</v>
      </c>
      <c r="H171" s="22" t="e">
        <f>F171/'[1]Лист1'!#REF!</f>
        <v>#REF!</v>
      </c>
      <c r="I171" s="80">
        <f>F171/'[1]Лист1'!B46</f>
        <v>95.56682695474608</v>
      </c>
      <c r="J171" s="345"/>
    </row>
    <row r="172" spans="1:10" ht="12.75">
      <c r="A172" s="300"/>
      <c r="B172" s="60" t="s">
        <v>158</v>
      </c>
      <c r="C172" s="18">
        <v>4</v>
      </c>
      <c r="D172" s="19">
        <v>56</v>
      </c>
      <c r="E172" s="20">
        <v>224</v>
      </c>
      <c r="F172" s="30">
        <v>288.36</v>
      </c>
      <c r="G172" s="22">
        <f t="shared" si="7"/>
        <v>389.286</v>
      </c>
      <c r="H172" s="22" t="e">
        <f>F172/'[1]Лист1'!#REF!</f>
        <v>#REF!</v>
      </c>
      <c r="I172" s="80">
        <f>F172/'[1]Лист1'!B47</f>
        <v>94.97398063368685</v>
      </c>
      <c r="J172" s="345"/>
    </row>
    <row r="173" spans="1:10" ht="12.75">
      <c r="A173" s="300"/>
      <c r="B173" s="60" t="s">
        <v>159</v>
      </c>
      <c r="C173" s="18">
        <v>2</v>
      </c>
      <c r="D173" s="19">
        <v>63</v>
      </c>
      <c r="E173" s="20">
        <v>126</v>
      </c>
      <c r="F173" s="30">
        <v>430.81</v>
      </c>
      <c r="G173" s="22">
        <f t="shared" si="7"/>
        <v>581.5935</v>
      </c>
      <c r="H173" s="22" t="e">
        <f>F173/'[1]Лист1'!#REF!</f>
        <v>#REF!</v>
      </c>
      <c r="I173" s="80">
        <f>F173/'[1]Лист1'!B48</f>
        <v>94.59411984278594</v>
      </c>
      <c r="J173" s="345"/>
    </row>
    <row r="174" spans="1:10" ht="12.75">
      <c r="A174" s="300"/>
      <c r="B174" s="60" t="s">
        <v>160</v>
      </c>
      <c r="C174" s="18">
        <v>2</v>
      </c>
      <c r="D174" s="19">
        <v>48</v>
      </c>
      <c r="E174" s="20">
        <v>96</v>
      </c>
      <c r="F174" s="30">
        <v>689.13</v>
      </c>
      <c r="G174" s="22">
        <f t="shared" si="7"/>
        <v>930.3254999999999</v>
      </c>
      <c r="H174" s="22" t="e">
        <f>F174/'[1]Лист1'!#REF!</f>
        <v>#REF!</v>
      </c>
      <c r="I174" s="80">
        <f>F174/'[1]Лист1'!B49</f>
        <v>90.78848560700875</v>
      </c>
      <c r="J174" s="345"/>
    </row>
    <row r="175" spans="1:10" ht="12.75">
      <c r="A175" s="300"/>
      <c r="B175" s="60" t="s">
        <v>161</v>
      </c>
      <c r="C175" s="18">
        <v>1</v>
      </c>
      <c r="D175" s="19">
        <v>36</v>
      </c>
      <c r="E175" s="20">
        <v>36</v>
      </c>
      <c r="F175" s="30">
        <v>1380.52</v>
      </c>
      <c r="G175" s="22">
        <f t="shared" si="7"/>
        <v>1863.702</v>
      </c>
      <c r="H175" s="22" t="e">
        <f>F175/'[1]Лист1'!#REF!</f>
        <v>#REF!</v>
      </c>
      <c r="I175" s="80">
        <f>F175/'[1]Лист1'!B50</f>
        <v>90.93735590540807</v>
      </c>
      <c r="J175" s="345"/>
    </row>
    <row r="176" spans="1:10" ht="12.75">
      <c r="A176" s="300"/>
      <c r="B176" s="60" t="s">
        <v>162</v>
      </c>
      <c r="C176" s="18">
        <v>1</v>
      </c>
      <c r="D176" s="19">
        <v>12</v>
      </c>
      <c r="E176" s="20">
        <v>12</v>
      </c>
      <c r="F176" s="30">
        <v>2648.91</v>
      </c>
      <c r="G176" s="22">
        <f t="shared" si="7"/>
        <v>3576.0285</v>
      </c>
      <c r="H176" s="22" t="e">
        <f>F176/'[1]Лист1'!#REF!</f>
        <v>#REF!</v>
      </c>
      <c r="I176" s="80">
        <f>F176/'[1]Лист1'!B51</f>
        <v>87.24425268427639</v>
      </c>
      <c r="J176" s="345"/>
    </row>
    <row r="177" spans="1:10" ht="13.5" thickBot="1">
      <c r="A177" s="343"/>
      <c r="B177" s="61" t="s">
        <v>122</v>
      </c>
      <c r="C177" s="32">
        <v>1</v>
      </c>
      <c r="D177" s="76">
        <v>12</v>
      </c>
      <c r="E177" s="63">
        <v>12</v>
      </c>
      <c r="F177" s="35">
        <v>3969.57</v>
      </c>
      <c r="G177" s="36">
        <f t="shared" si="7"/>
        <v>5358.9195</v>
      </c>
      <c r="H177" s="36" t="e">
        <f>F177/'[1]Лист1'!#REF!</f>
        <v>#REF!</v>
      </c>
      <c r="I177" s="77">
        <f>F177/'[1]Лист1'!B52</f>
        <v>87.16092484026086</v>
      </c>
      <c r="J177" s="346"/>
    </row>
    <row r="178" spans="1:10" ht="12.75">
      <c r="A178" s="300" t="s">
        <v>175</v>
      </c>
      <c r="B178" s="60" t="s">
        <v>155</v>
      </c>
      <c r="C178" s="18"/>
      <c r="D178" s="19"/>
      <c r="E178" s="20"/>
      <c r="F178" s="30">
        <v>188.2</v>
      </c>
      <c r="G178" s="22">
        <f t="shared" si="7"/>
        <v>254.07</v>
      </c>
      <c r="H178" s="41" t="e">
        <f>F178/'[1]Лист1'!#REF!</f>
        <v>#REF!</v>
      </c>
      <c r="I178" s="80">
        <f>F178/'[1]Лист1'!B54</f>
        <v>122.08887447291598</v>
      </c>
      <c r="J178" s="345" t="s">
        <v>176</v>
      </c>
    </row>
    <row r="179" spans="1:10" ht="12.75">
      <c r="A179" s="347"/>
      <c r="B179" s="60" t="s">
        <v>157</v>
      </c>
      <c r="C179" s="18">
        <v>8</v>
      </c>
      <c r="D179" s="19">
        <v>60</v>
      </c>
      <c r="E179" s="20">
        <v>480</v>
      </c>
      <c r="F179" s="30">
        <v>212.41</v>
      </c>
      <c r="G179" s="22">
        <f t="shared" si="7"/>
        <v>286.7535</v>
      </c>
      <c r="H179" s="22" t="e">
        <f>F179/'[1]Лист1'!#REF!</f>
        <v>#REF!</v>
      </c>
      <c r="I179" s="80">
        <f>F179/'[1]Лист1'!B55</f>
        <v>137.79435614661043</v>
      </c>
      <c r="J179" s="345"/>
    </row>
    <row r="180" spans="1:10" ht="12.75">
      <c r="A180" s="347"/>
      <c r="B180" s="60" t="s">
        <v>158</v>
      </c>
      <c r="C180" s="18">
        <v>4</v>
      </c>
      <c r="D180" s="19">
        <v>56</v>
      </c>
      <c r="E180" s="20">
        <v>224</v>
      </c>
      <c r="F180" s="30">
        <v>423.06</v>
      </c>
      <c r="G180" s="22">
        <f t="shared" si="7"/>
        <v>571.131</v>
      </c>
      <c r="H180" s="22">
        <f>F180/2</f>
        <v>211.53</v>
      </c>
      <c r="I180" s="80">
        <f>F180/'[1]Лист1'!B56</f>
        <v>137.22348361985078</v>
      </c>
      <c r="J180" s="345"/>
    </row>
    <row r="181" spans="1:10" ht="12.75">
      <c r="A181" s="347"/>
      <c r="B181" s="60" t="s">
        <v>159</v>
      </c>
      <c r="C181" s="18">
        <v>2</v>
      </c>
      <c r="D181" s="19">
        <v>63</v>
      </c>
      <c r="E181" s="20">
        <v>126</v>
      </c>
      <c r="F181" s="30">
        <v>636.95</v>
      </c>
      <c r="G181" s="22">
        <f t="shared" si="7"/>
        <v>859.8825</v>
      </c>
      <c r="H181" s="22" t="e">
        <f>F181/'[1]Лист1'!#REF!</f>
        <v>#REF!</v>
      </c>
      <c r="I181" s="80">
        <f>F181/'[1]Лист1'!B57</f>
        <v>137.73380906043897</v>
      </c>
      <c r="J181" s="345"/>
    </row>
    <row r="182" spans="1:10" ht="12.75">
      <c r="A182" s="347"/>
      <c r="B182" s="60" t="s">
        <v>160</v>
      </c>
      <c r="C182" s="18">
        <v>2</v>
      </c>
      <c r="D182" s="19">
        <v>48</v>
      </c>
      <c r="E182" s="20">
        <v>96</v>
      </c>
      <c r="F182" s="30">
        <v>1024.99</v>
      </c>
      <c r="G182" s="22">
        <f t="shared" si="7"/>
        <v>1383.7365</v>
      </c>
      <c r="H182" s="22" t="e">
        <f>F182/'[1]Лист1'!#REF!</f>
        <v>#REF!</v>
      </c>
      <c r="I182" s="80">
        <f>F182/'[1]Лист1'!B58</f>
        <v>132.9860525462212</v>
      </c>
      <c r="J182" s="345"/>
    </row>
    <row r="183" spans="1:10" ht="12.75">
      <c r="A183" s="347"/>
      <c r="B183" s="60" t="s">
        <v>161</v>
      </c>
      <c r="C183" s="18">
        <v>1</v>
      </c>
      <c r="D183" s="19">
        <v>36</v>
      </c>
      <c r="E183" s="20">
        <v>36</v>
      </c>
      <c r="F183" s="30">
        <v>2052.23</v>
      </c>
      <c r="G183" s="22">
        <f t="shared" si="7"/>
        <v>2770.5105</v>
      </c>
      <c r="H183" s="22" t="e">
        <f>F183/'[1]Лист1'!#REF!</f>
        <v>#REF!</v>
      </c>
      <c r="I183" s="80">
        <f>F183/'[1]Лист1'!B59</f>
        <v>133.13201427181318</v>
      </c>
      <c r="J183" s="345"/>
    </row>
    <row r="184" spans="1:10" ht="12.75">
      <c r="A184" s="347"/>
      <c r="B184" s="60" t="s">
        <v>162</v>
      </c>
      <c r="C184" s="18">
        <v>1</v>
      </c>
      <c r="D184" s="19">
        <v>12</v>
      </c>
      <c r="E184" s="20">
        <v>12</v>
      </c>
      <c r="F184" s="30">
        <v>3992.26</v>
      </c>
      <c r="G184" s="22">
        <f t="shared" si="7"/>
        <v>5389.551</v>
      </c>
      <c r="H184" s="22" t="e">
        <f>F184/'[1]Лист1'!#REF!</f>
        <v>#REF!</v>
      </c>
      <c r="I184" s="80">
        <f>F184/'[1]Лист1'!B60</f>
        <v>129.4927019137204</v>
      </c>
      <c r="J184" s="345"/>
    </row>
    <row r="185" spans="1:10" ht="13.5" thickBot="1">
      <c r="A185" s="347"/>
      <c r="B185" s="60" t="s">
        <v>122</v>
      </c>
      <c r="C185" s="18">
        <v>1</v>
      </c>
      <c r="D185" s="19">
        <v>12</v>
      </c>
      <c r="E185" s="20">
        <v>12</v>
      </c>
      <c r="F185" s="30">
        <v>5981.89</v>
      </c>
      <c r="G185" s="36">
        <f t="shared" si="7"/>
        <v>8075.5515000000005</v>
      </c>
      <c r="H185" s="36" t="e">
        <f>F185/'[1]Лист1'!#REF!</f>
        <v>#REF!</v>
      </c>
      <c r="I185" s="80">
        <f>F185/'[1]Лист1'!B61</f>
        <v>129.35214617796518</v>
      </c>
      <c r="J185" s="345"/>
    </row>
    <row r="186" spans="1:10" ht="12.75">
      <c r="A186" s="329" t="s">
        <v>177</v>
      </c>
      <c r="B186" s="81" t="s">
        <v>178</v>
      </c>
      <c r="C186" s="82">
        <v>15</v>
      </c>
      <c r="D186" s="39"/>
      <c r="E186" s="40"/>
      <c r="F186" s="29">
        <v>64.9</v>
      </c>
      <c r="G186" s="54">
        <f t="shared" si="7"/>
        <v>87.61500000000001</v>
      </c>
      <c r="H186" s="41"/>
      <c r="I186" s="74">
        <f>F186/0.3</f>
        <v>216.33333333333337</v>
      </c>
      <c r="J186" s="344" t="s">
        <v>179</v>
      </c>
    </row>
    <row r="187" spans="1:10" ht="12.75">
      <c r="A187" s="330"/>
      <c r="B187" s="44" t="s">
        <v>180</v>
      </c>
      <c r="C187" s="45">
        <v>15</v>
      </c>
      <c r="D187" s="42"/>
      <c r="E187" s="43"/>
      <c r="F187" s="30">
        <v>127.33</v>
      </c>
      <c r="G187" s="54">
        <f>F187+F187*35%</f>
        <v>171.8955</v>
      </c>
      <c r="H187" s="22"/>
      <c r="I187" s="80">
        <f>F187/0.6</f>
        <v>212.21666666666667</v>
      </c>
      <c r="J187" s="345"/>
    </row>
    <row r="188" spans="1:10" ht="12.75">
      <c r="A188" s="366"/>
      <c r="B188" s="367"/>
      <c r="C188" s="367"/>
      <c r="D188" s="367"/>
      <c r="E188" s="367"/>
      <c r="F188" s="367"/>
      <c r="G188" s="367"/>
      <c r="H188" s="367"/>
      <c r="I188" s="367"/>
      <c r="J188" s="368"/>
    </row>
    <row r="189" spans="1:10" ht="12.75">
      <c r="A189" s="308" t="s">
        <v>181</v>
      </c>
      <c r="B189" s="356"/>
      <c r="C189" s="356"/>
      <c r="D189" s="356"/>
      <c r="E189" s="356"/>
      <c r="F189" s="356"/>
      <c r="G189" s="356"/>
      <c r="H189" s="356"/>
      <c r="I189" s="356"/>
      <c r="J189" s="357"/>
    </row>
    <row r="190" spans="1:10" ht="12.75">
      <c r="A190" s="300" t="s">
        <v>182</v>
      </c>
      <c r="B190" s="17" t="s">
        <v>155</v>
      </c>
      <c r="C190" s="18"/>
      <c r="D190" s="19"/>
      <c r="E190" s="20"/>
      <c r="F190" s="30">
        <v>106.99</v>
      </c>
      <c r="G190" s="83">
        <f>F190+F190*35%</f>
        <v>144.4365</v>
      </c>
      <c r="H190" s="84">
        <f>F190/1</f>
        <v>106.99</v>
      </c>
      <c r="I190" s="84">
        <f>F190/'[1]Лист1'!B63</f>
        <v>74.83911583659764</v>
      </c>
      <c r="J190" s="345" t="s">
        <v>183</v>
      </c>
    </row>
    <row r="191" spans="1:10" ht="12.75">
      <c r="A191" s="300"/>
      <c r="B191" s="17" t="s">
        <v>160</v>
      </c>
      <c r="C191" s="18">
        <v>2</v>
      </c>
      <c r="D191" s="19">
        <v>48</v>
      </c>
      <c r="E191" s="20">
        <v>96</v>
      </c>
      <c r="F191" s="30">
        <v>620.94</v>
      </c>
      <c r="G191" s="83">
        <f aca="true" t="shared" si="8" ref="G191:G199">F191+F191*35%</f>
        <v>838.269</v>
      </c>
      <c r="H191" s="84">
        <f>F191/5</f>
        <v>124.18800000000002</v>
      </c>
      <c r="I191" s="84">
        <f>F191/'[1]Лист1'!B64</f>
        <v>434.34527140458874</v>
      </c>
      <c r="J191" s="345"/>
    </row>
    <row r="192" spans="1:10" ht="12.75">
      <c r="A192" s="300"/>
      <c r="B192" s="17" t="s">
        <v>161</v>
      </c>
      <c r="C192" s="18">
        <v>1</v>
      </c>
      <c r="D192" s="19">
        <v>36</v>
      </c>
      <c r="E192" s="20">
        <v>36</v>
      </c>
      <c r="F192" s="30">
        <v>1244.3</v>
      </c>
      <c r="G192" s="83">
        <f t="shared" si="8"/>
        <v>1679.8049999999998</v>
      </c>
      <c r="H192" s="84">
        <f>F192/10</f>
        <v>124.42999999999999</v>
      </c>
      <c r="I192" s="84">
        <f>F192/'[1]Лист1'!B65</f>
        <v>435.1916620033576</v>
      </c>
      <c r="J192" s="345"/>
    </row>
    <row r="193" spans="1:10" ht="12.75">
      <c r="A193" s="300"/>
      <c r="B193" s="17" t="s">
        <v>162</v>
      </c>
      <c r="C193" s="18">
        <v>1</v>
      </c>
      <c r="D193" s="19">
        <v>12</v>
      </c>
      <c r="E193" s="20">
        <v>12</v>
      </c>
      <c r="F193" s="30">
        <v>2373.14</v>
      </c>
      <c r="G193" s="83">
        <f t="shared" si="8"/>
        <v>3203.7389999999996</v>
      </c>
      <c r="H193" s="84">
        <f>F193/20</f>
        <v>118.657</v>
      </c>
      <c r="I193" s="84">
        <f>F193/'[1]Лист1'!B66</f>
        <v>553.3342659951501</v>
      </c>
      <c r="J193" s="345"/>
    </row>
    <row r="194" spans="1:10" ht="13.5" thickBot="1">
      <c r="A194" s="343"/>
      <c r="B194" s="31" t="s">
        <v>122</v>
      </c>
      <c r="C194" s="32">
        <v>1</v>
      </c>
      <c r="D194" s="76">
        <v>12</v>
      </c>
      <c r="E194" s="63">
        <v>12</v>
      </c>
      <c r="F194" s="30">
        <v>3541.93</v>
      </c>
      <c r="G194" s="85">
        <f t="shared" si="8"/>
        <v>4781.6055</v>
      </c>
      <c r="H194" s="86">
        <f>F194/30</f>
        <v>118.06433333333332</v>
      </c>
      <c r="I194" s="86">
        <f>F194/'[1]Лист1'!B67</f>
        <v>495.5134303301623</v>
      </c>
      <c r="J194" s="346"/>
    </row>
    <row r="195" spans="1:10" ht="12.75">
      <c r="A195" s="295" t="s">
        <v>184</v>
      </c>
      <c r="B195" s="9" t="s">
        <v>155</v>
      </c>
      <c r="C195" s="10"/>
      <c r="D195" s="11"/>
      <c r="E195" s="12"/>
      <c r="F195" s="13">
        <v>147.25</v>
      </c>
      <c r="G195" s="87">
        <f t="shared" si="8"/>
        <v>198.7875</v>
      </c>
      <c r="H195" s="88">
        <f>F195/1</f>
        <v>147.25</v>
      </c>
      <c r="I195" s="89">
        <f>F195/'[1]Лист1'!B69</f>
        <v>5.150041969781757</v>
      </c>
      <c r="J195" s="344" t="s">
        <v>185</v>
      </c>
    </row>
    <row r="196" spans="1:10" ht="12.75">
      <c r="A196" s="300"/>
      <c r="B196" s="17" t="s">
        <v>160</v>
      </c>
      <c r="C196" s="18">
        <v>2</v>
      </c>
      <c r="D196" s="19">
        <v>48</v>
      </c>
      <c r="E196" s="20">
        <v>96</v>
      </c>
      <c r="F196" s="21">
        <v>822.35</v>
      </c>
      <c r="G196" s="83">
        <f t="shared" si="8"/>
        <v>1110.1725000000001</v>
      </c>
      <c r="H196" s="84">
        <f>F196/5</f>
        <v>164.47</v>
      </c>
      <c r="I196" s="84">
        <f>F196/'[1]Лист1'!B70</f>
        <v>19.174361126655477</v>
      </c>
      <c r="J196" s="345"/>
    </row>
    <row r="197" spans="1:10" ht="12.75">
      <c r="A197" s="300"/>
      <c r="B197" s="17" t="s">
        <v>161</v>
      </c>
      <c r="C197" s="18">
        <v>1</v>
      </c>
      <c r="D197" s="19">
        <v>36</v>
      </c>
      <c r="E197" s="20">
        <v>36</v>
      </c>
      <c r="F197" s="21">
        <v>1647.09</v>
      </c>
      <c r="G197" s="83">
        <f t="shared" si="8"/>
        <v>2223.5715</v>
      </c>
      <c r="H197" s="84">
        <f>F197/10</f>
        <v>164.709</v>
      </c>
      <c r="I197" s="84" t="e">
        <f>F197/'[1]Лист1'!B71</f>
        <v>#DIV/0!</v>
      </c>
      <c r="J197" s="345"/>
    </row>
    <row r="198" spans="1:10" ht="12.75">
      <c r="A198" s="300"/>
      <c r="B198" s="17" t="s">
        <v>162</v>
      </c>
      <c r="C198" s="18">
        <v>1</v>
      </c>
      <c r="D198" s="19">
        <v>12</v>
      </c>
      <c r="E198" s="20">
        <v>12</v>
      </c>
      <c r="F198" s="21">
        <v>3177.72</v>
      </c>
      <c r="G198" s="83">
        <f t="shared" si="8"/>
        <v>4289.922</v>
      </c>
      <c r="H198" s="84">
        <f>F198/20</f>
        <v>158.886</v>
      </c>
      <c r="I198" s="84">
        <f>F198/'[1]Лист1'!B72</f>
        <v>2247.80363584919</v>
      </c>
      <c r="J198" s="345"/>
    </row>
    <row r="199" spans="1:10" ht="13.5" thickBot="1">
      <c r="A199" s="343"/>
      <c r="B199" s="31" t="s">
        <v>122</v>
      </c>
      <c r="C199" s="32">
        <v>1</v>
      </c>
      <c r="D199" s="76">
        <v>12</v>
      </c>
      <c r="E199" s="63">
        <v>12</v>
      </c>
      <c r="F199" s="66">
        <v>4761.87</v>
      </c>
      <c r="G199" s="85">
        <f t="shared" si="8"/>
        <v>6428.5244999999995</v>
      </c>
      <c r="H199" s="86">
        <f>F199/30</f>
        <v>158.72899999999998</v>
      </c>
      <c r="I199" s="86">
        <f>F199/'[1]Лист1'!B73</f>
        <v>673.6747541911296</v>
      </c>
      <c r="J199" s="346"/>
    </row>
    <row r="200" spans="1:10" ht="13.5" thickBot="1">
      <c r="A200" s="369" t="s">
        <v>186</v>
      </c>
      <c r="B200" s="370"/>
      <c r="C200" s="370"/>
      <c r="D200" s="370"/>
      <c r="E200" s="370"/>
      <c r="F200" s="370"/>
      <c r="G200" s="370"/>
      <c r="H200" s="370"/>
      <c r="I200" s="370"/>
      <c r="J200" s="371"/>
    </row>
    <row r="201" spans="1:10" ht="12.75">
      <c r="A201" s="329" t="s">
        <v>187</v>
      </c>
      <c r="B201" s="9" t="s">
        <v>155</v>
      </c>
      <c r="C201" s="90"/>
      <c r="D201" s="39"/>
      <c r="E201" s="40"/>
      <c r="F201" s="29">
        <v>271.12</v>
      </c>
      <c r="G201" s="91">
        <f aca="true" t="shared" si="9" ref="G201:G249">F201+F201*4%</f>
        <v>281.9648</v>
      </c>
      <c r="H201" s="91">
        <f>F201/1</f>
        <v>271.12</v>
      </c>
      <c r="I201" s="92">
        <f aca="true" t="shared" si="10" ref="I201:I207">H201/1.25</f>
        <v>216.89600000000002</v>
      </c>
      <c r="J201" s="344" t="s">
        <v>188</v>
      </c>
    </row>
    <row r="202" spans="1:10" ht="12.75">
      <c r="A202" s="330"/>
      <c r="B202" s="17" t="s">
        <v>189</v>
      </c>
      <c r="C202" s="93">
        <v>24</v>
      </c>
      <c r="D202" s="42"/>
      <c r="E202" s="43"/>
      <c r="F202" s="30">
        <v>145.38</v>
      </c>
      <c r="G202" s="94">
        <f t="shared" si="9"/>
        <v>151.1952</v>
      </c>
      <c r="H202" s="94">
        <f>F202/0.45</f>
        <v>323.06666666666666</v>
      </c>
      <c r="I202" s="95">
        <f t="shared" si="10"/>
        <v>258.4533333333333</v>
      </c>
      <c r="J202" s="345"/>
    </row>
    <row r="203" spans="1:10" ht="12.75">
      <c r="A203" s="330"/>
      <c r="B203" s="44" t="s">
        <v>190</v>
      </c>
      <c r="C203" s="42">
        <v>9</v>
      </c>
      <c r="D203" s="42">
        <v>72</v>
      </c>
      <c r="E203" s="43">
        <v>648</v>
      </c>
      <c r="F203" s="30">
        <v>281.1</v>
      </c>
      <c r="G203" s="94">
        <f t="shared" si="9"/>
        <v>292.34400000000005</v>
      </c>
      <c r="H203" s="94">
        <f>F203/0.9</f>
        <v>312.33333333333337</v>
      </c>
      <c r="I203" s="95">
        <f t="shared" si="10"/>
        <v>249.8666666666667</v>
      </c>
      <c r="J203" s="345"/>
    </row>
    <row r="204" spans="1:10" ht="12.75">
      <c r="A204" s="330"/>
      <c r="B204" s="44" t="s">
        <v>191</v>
      </c>
      <c r="C204" s="42">
        <v>4</v>
      </c>
      <c r="D204" s="42">
        <v>72</v>
      </c>
      <c r="E204" s="43">
        <v>288</v>
      </c>
      <c r="F204" s="30">
        <v>819.65</v>
      </c>
      <c r="G204" s="94">
        <f t="shared" si="9"/>
        <v>852.4359999999999</v>
      </c>
      <c r="H204" s="94">
        <f>F204/2.7</f>
        <v>303.574074074074</v>
      </c>
      <c r="I204" s="95">
        <f t="shared" si="10"/>
        <v>242.8592592592592</v>
      </c>
      <c r="J204" s="345"/>
    </row>
    <row r="205" spans="1:10" ht="12.75">
      <c r="A205" s="330"/>
      <c r="B205" s="17" t="s">
        <v>160</v>
      </c>
      <c r="C205" s="42">
        <v>1</v>
      </c>
      <c r="D205" s="42"/>
      <c r="E205" s="43"/>
      <c r="F205" s="30">
        <v>1453.84</v>
      </c>
      <c r="G205" s="94">
        <f t="shared" si="9"/>
        <v>1511.9936</v>
      </c>
      <c r="H205" s="94">
        <f>F205/5</f>
        <v>290.768</v>
      </c>
      <c r="I205" s="95">
        <f t="shared" si="10"/>
        <v>232.6144</v>
      </c>
      <c r="J205" s="345"/>
    </row>
    <row r="206" spans="1:10" ht="12.75">
      <c r="A206" s="330"/>
      <c r="B206" s="17" t="s">
        <v>161</v>
      </c>
      <c r="C206" s="42">
        <v>1</v>
      </c>
      <c r="D206" s="42"/>
      <c r="E206" s="43"/>
      <c r="F206" s="30">
        <v>2780.16</v>
      </c>
      <c r="G206" s="94">
        <f t="shared" si="9"/>
        <v>2891.3664</v>
      </c>
      <c r="H206" s="94">
        <f>F206/10</f>
        <v>278.01599999999996</v>
      </c>
      <c r="I206" s="95">
        <f t="shared" si="10"/>
        <v>222.41279999999998</v>
      </c>
      <c r="J206" s="345"/>
    </row>
    <row r="207" spans="1:10" ht="13.5" thickBot="1">
      <c r="A207" s="331"/>
      <c r="B207" s="31" t="s">
        <v>122</v>
      </c>
      <c r="C207" s="46">
        <v>1</v>
      </c>
      <c r="D207" s="46"/>
      <c r="E207" s="47"/>
      <c r="F207" s="35">
        <v>8219.63</v>
      </c>
      <c r="G207" s="96">
        <f t="shared" si="9"/>
        <v>8548.4152</v>
      </c>
      <c r="H207" s="96">
        <f>F207/30</f>
        <v>273.98766666666666</v>
      </c>
      <c r="I207" s="97">
        <f t="shared" si="10"/>
        <v>219.19013333333334</v>
      </c>
      <c r="J207" s="346"/>
    </row>
    <row r="208" spans="1:10" ht="12.75">
      <c r="A208" s="330" t="s">
        <v>192</v>
      </c>
      <c r="B208" s="17" t="s">
        <v>155</v>
      </c>
      <c r="C208" s="98"/>
      <c r="D208" s="99"/>
      <c r="E208" s="43"/>
      <c r="F208" s="30">
        <v>271.75</v>
      </c>
      <c r="G208" s="95">
        <f t="shared" si="9"/>
        <v>282.62</v>
      </c>
      <c r="H208" s="100">
        <f>F208/1</f>
        <v>271.75</v>
      </c>
      <c r="I208" s="95">
        <f aca="true" t="shared" si="11" ref="I208:I214">H208/1.28</f>
        <v>212.3046875</v>
      </c>
      <c r="J208" s="345" t="s">
        <v>193</v>
      </c>
    </row>
    <row r="209" spans="1:10" ht="12.75">
      <c r="A209" s="330"/>
      <c r="B209" s="17" t="s">
        <v>189</v>
      </c>
      <c r="C209" s="98">
        <v>24</v>
      </c>
      <c r="D209" s="99"/>
      <c r="E209" s="43"/>
      <c r="F209" s="30">
        <v>152.37</v>
      </c>
      <c r="G209" s="95">
        <f t="shared" si="9"/>
        <v>158.4648</v>
      </c>
      <c r="H209" s="100">
        <f>F209/0.45</f>
        <v>338.6</v>
      </c>
      <c r="I209" s="95">
        <f t="shared" si="11"/>
        <v>264.53125</v>
      </c>
      <c r="J209" s="345"/>
    </row>
    <row r="210" spans="1:10" ht="12.75">
      <c r="A210" s="330"/>
      <c r="B210" s="44" t="s">
        <v>190</v>
      </c>
      <c r="C210" s="98">
        <v>9</v>
      </c>
      <c r="D210" s="101">
        <v>72</v>
      </c>
      <c r="E210" s="43">
        <v>648</v>
      </c>
      <c r="F210" s="30">
        <v>290.97</v>
      </c>
      <c r="G210" s="95">
        <f t="shared" si="9"/>
        <v>302.60880000000003</v>
      </c>
      <c r="H210" s="100">
        <f>F210/0.9</f>
        <v>323.3</v>
      </c>
      <c r="I210" s="95">
        <f t="shared" si="11"/>
        <v>252.578125</v>
      </c>
      <c r="J210" s="345"/>
    </row>
    <row r="211" spans="1:10" ht="12.75">
      <c r="A211" s="330"/>
      <c r="B211" s="44" t="s">
        <v>191</v>
      </c>
      <c r="C211" s="98">
        <v>4</v>
      </c>
      <c r="D211" s="101">
        <v>72</v>
      </c>
      <c r="E211" s="43">
        <v>288</v>
      </c>
      <c r="F211" s="30">
        <v>851.73</v>
      </c>
      <c r="G211" s="95">
        <f t="shared" si="9"/>
        <v>885.7992</v>
      </c>
      <c r="H211" s="100">
        <f>F211/2.7</f>
        <v>315.4555555555555</v>
      </c>
      <c r="I211" s="95">
        <f t="shared" si="11"/>
        <v>246.44965277777774</v>
      </c>
      <c r="J211" s="345"/>
    </row>
    <row r="212" spans="1:10" ht="12.75">
      <c r="A212" s="330"/>
      <c r="B212" s="17" t="s">
        <v>160</v>
      </c>
      <c r="C212" s="98">
        <v>1</v>
      </c>
      <c r="D212" s="99"/>
      <c r="E212" s="43"/>
      <c r="F212" s="30">
        <v>1579.36</v>
      </c>
      <c r="G212" s="95">
        <f t="shared" si="9"/>
        <v>1642.5344</v>
      </c>
      <c r="H212" s="100">
        <f>F212/5</f>
        <v>315.87199999999996</v>
      </c>
      <c r="I212" s="95">
        <f t="shared" si="11"/>
        <v>246.77499999999995</v>
      </c>
      <c r="J212" s="345"/>
    </row>
    <row r="213" spans="1:10" ht="12.75">
      <c r="A213" s="330"/>
      <c r="B213" s="17" t="s">
        <v>161</v>
      </c>
      <c r="C213" s="98">
        <v>1</v>
      </c>
      <c r="D213" s="99"/>
      <c r="E213" s="43"/>
      <c r="F213" s="30">
        <v>2859.81</v>
      </c>
      <c r="G213" s="95">
        <f t="shared" si="9"/>
        <v>2974.2024</v>
      </c>
      <c r="H213" s="100">
        <f>F213/10</f>
        <v>285.981</v>
      </c>
      <c r="I213" s="95">
        <f t="shared" si="11"/>
        <v>223.42265625</v>
      </c>
      <c r="J213" s="345"/>
    </row>
    <row r="214" spans="1:10" ht="13.5" thickBot="1">
      <c r="A214" s="331"/>
      <c r="B214" s="17" t="s">
        <v>122</v>
      </c>
      <c r="C214" s="98">
        <v>1</v>
      </c>
      <c r="D214" s="99"/>
      <c r="E214" s="43"/>
      <c r="F214" s="30">
        <v>8541.76</v>
      </c>
      <c r="G214" s="97">
        <f t="shared" si="9"/>
        <v>8883.430400000001</v>
      </c>
      <c r="H214" s="102">
        <f>F214/30</f>
        <v>284.72533333333337</v>
      </c>
      <c r="I214" s="97">
        <f t="shared" si="11"/>
        <v>222.4416666666667</v>
      </c>
      <c r="J214" s="346"/>
    </row>
    <row r="215" spans="1:10" ht="12.75">
      <c r="A215" s="329" t="s">
        <v>194</v>
      </c>
      <c r="B215" s="9" t="s">
        <v>155</v>
      </c>
      <c r="C215" s="53"/>
      <c r="D215" s="88"/>
      <c r="E215" s="40"/>
      <c r="F215" s="29">
        <v>278.07</v>
      </c>
      <c r="G215" s="92">
        <f t="shared" si="9"/>
        <v>289.1928</v>
      </c>
      <c r="H215" s="103">
        <f>F215/1</f>
        <v>278.07</v>
      </c>
      <c r="I215" s="92">
        <f aca="true" t="shared" si="12" ref="I215:I221">H215/1.24</f>
        <v>224.25</v>
      </c>
      <c r="J215" s="332" t="s">
        <v>195</v>
      </c>
    </row>
    <row r="216" spans="1:10" ht="12.75">
      <c r="A216" s="330"/>
      <c r="B216" s="17" t="s">
        <v>196</v>
      </c>
      <c r="C216" s="98">
        <v>24</v>
      </c>
      <c r="D216" s="104"/>
      <c r="E216" s="43"/>
      <c r="F216" s="30">
        <v>148.17</v>
      </c>
      <c r="G216" s="95">
        <f t="shared" si="9"/>
        <v>154.09679999999997</v>
      </c>
      <c r="H216" s="100">
        <f>F216/0.45</f>
        <v>329.26666666666665</v>
      </c>
      <c r="I216" s="95">
        <f t="shared" si="12"/>
        <v>265.5376344086021</v>
      </c>
      <c r="J216" s="333"/>
    </row>
    <row r="217" spans="1:10" ht="12.75">
      <c r="A217" s="330"/>
      <c r="B217" s="44" t="s">
        <v>190</v>
      </c>
      <c r="C217" s="98">
        <v>9</v>
      </c>
      <c r="D217" s="98">
        <v>72</v>
      </c>
      <c r="E217" s="43">
        <v>648</v>
      </c>
      <c r="F217" s="30">
        <v>279.96</v>
      </c>
      <c r="G217" s="95">
        <f t="shared" si="9"/>
        <v>291.1584</v>
      </c>
      <c r="H217" s="100">
        <f>F217/0.9</f>
        <v>311.06666666666666</v>
      </c>
      <c r="I217" s="95">
        <f t="shared" si="12"/>
        <v>250.86021505376343</v>
      </c>
      <c r="J217" s="333"/>
    </row>
    <row r="218" spans="1:10" ht="12.75">
      <c r="A218" s="330"/>
      <c r="B218" s="44" t="s">
        <v>191</v>
      </c>
      <c r="C218" s="98">
        <v>4</v>
      </c>
      <c r="D218" s="98">
        <v>72</v>
      </c>
      <c r="E218" s="43">
        <v>288</v>
      </c>
      <c r="F218" s="30">
        <v>816.35</v>
      </c>
      <c r="G218" s="95">
        <f t="shared" si="9"/>
        <v>849.004</v>
      </c>
      <c r="H218" s="100">
        <f>F218/2.7</f>
        <v>302.35185185185185</v>
      </c>
      <c r="I218" s="95">
        <f t="shared" si="12"/>
        <v>243.8321385902031</v>
      </c>
      <c r="J218" s="333"/>
    </row>
    <row r="219" spans="1:10" ht="12.75">
      <c r="A219" s="330"/>
      <c r="B219" s="17" t="s">
        <v>160</v>
      </c>
      <c r="C219" s="98">
        <v>1</v>
      </c>
      <c r="D219" s="104"/>
      <c r="E219" s="43"/>
      <c r="F219" s="30">
        <v>1452.25</v>
      </c>
      <c r="G219" s="95">
        <f t="shared" si="9"/>
        <v>1510.34</v>
      </c>
      <c r="H219" s="100">
        <f>F219/5</f>
        <v>290.45</v>
      </c>
      <c r="I219" s="95">
        <f t="shared" si="12"/>
        <v>234.23387096774192</v>
      </c>
      <c r="J219" s="333"/>
    </row>
    <row r="220" spans="1:10" ht="12.75">
      <c r="A220" s="330"/>
      <c r="B220" s="17" t="s">
        <v>161</v>
      </c>
      <c r="C220" s="98">
        <v>1</v>
      </c>
      <c r="D220" s="104"/>
      <c r="E220" s="43"/>
      <c r="F220" s="30">
        <v>2885</v>
      </c>
      <c r="G220" s="95">
        <f t="shared" si="9"/>
        <v>3000.4</v>
      </c>
      <c r="H220" s="100">
        <f>F220/10</f>
        <v>288.5</v>
      </c>
      <c r="I220" s="95">
        <f t="shared" si="12"/>
        <v>232.66129032258064</v>
      </c>
      <c r="J220" s="333"/>
    </row>
    <row r="221" spans="1:10" ht="13.5" thickBot="1">
      <c r="A221" s="331"/>
      <c r="B221" s="31" t="s">
        <v>122</v>
      </c>
      <c r="C221" s="105">
        <v>1</v>
      </c>
      <c r="D221" s="106"/>
      <c r="E221" s="47"/>
      <c r="F221" s="30">
        <v>8613.84</v>
      </c>
      <c r="G221" s="97">
        <f t="shared" si="9"/>
        <v>8958.3936</v>
      </c>
      <c r="H221" s="102">
        <f>F221/30</f>
        <v>287.128</v>
      </c>
      <c r="I221" s="97">
        <f t="shared" si="12"/>
        <v>231.5548387096774</v>
      </c>
      <c r="J221" s="334"/>
    </row>
    <row r="222" spans="1:10" ht="12.75">
      <c r="A222" s="329" t="s">
        <v>197</v>
      </c>
      <c r="B222" s="9" t="s">
        <v>155</v>
      </c>
      <c r="C222" s="53"/>
      <c r="D222" s="88"/>
      <c r="E222" s="40"/>
      <c r="F222" s="29">
        <v>286.1</v>
      </c>
      <c r="G222" s="92">
        <f t="shared" si="9"/>
        <v>297.54400000000004</v>
      </c>
      <c r="H222" s="103">
        <f>F222/1</f>
        <v>286.1</v>
      </c>
      <c r="I222" s="92">
        <f>H222/1.25</f>
        <v>228.88000000000002</v>
      </c>
      <c r="J222" s="332" t="s">
        <v>198</v>
      </c>
    </row>
    <row r="223" spans="1:10" ht="12.75">
      <c r="A223" s="330"/>
      <c r="B223" s="17" t="s">
        <v>196</v>
      </c>
      <c r="C223" s="98">
        <v>24</v>
      </c>
      <c r="D223" s="104"/>
      <c r="E223" s="43"/>
      <c r="F223" s="30">
        <v>149.82</v>
      </c>
      <c r="G223" s="95">
        <f t="shared" si="9"/>
        <v>155.81279999999998</v>
      </c>
      <c r="H223" s="100">
        <f>F223/0.45</f>
        <v>332.93333333333334</v>
      </c>
      <c r="I223" s="95">
        <f aca="true" t="shared" si="13" ref="I223:I228">H223/1.25</f>
        <v>266.3466666666667</v>
      </c>
      <c r="J223" s="333"/>
    </row>
    <row r="224" spans="1:10" ht="12.75">
      <c r="A224" s="330"/>
      <c r="B224" s="44" t="s">
        <v>190</v>
      </c>
      <c r="C224" s="98">
        <v>9</v>
      </c>
      <c r="D224" s="98">
        <v>72</v>
      </c>
      <c r="E224" s="43">
        <v>648</v>
      </c>
      <c r="F224" s="30">
        <v>291.81</v>
      </c>
      <c r="G224" s="95">
        <f t="shared" si="9"/>
        <v>303.4824</v>
      </c>
      <c r="H224" s="100">
        <f>F224/0.9</f>
        <v>324.23333333333335</v>
      </c>
      <c r="I224" s="95">
        <f t="shared" si="13"/>
        <v>259.38666666666666</v>
      </c>
      <c r="J224" s="333"/>
    </row>
    <row r="225" spans="1:10" ht="12.75">
      <c r="A225" s="330"/>
      <c r="B225" s="44" t="s">
        <v>191</v>
      </c>
      <c r="C225" s="98">
        <v>4</v>
      </c>
      <c r="D225" s="98">
        <v>72</v>
      </c>
      <c r="E225" s="43">
        <v>288</v>
      </c>
      <c r="F225" s="30">
        <v>860.89</v>
      </c>
      <c r="G225" s="95">
        <f t="shared" si="9"/>
        <v>895.3256</v>
      </c>
      <c r="H225" s="100">
        <f>F225/2.7</f>
        <v>318.84814814814814</v>
      </c>
      <c r="I225" s="95">
        <f t="shared" si="13"/>
        <v>255.0785185185185</v>
      </c>
      <c r="J225" s="333"/>
    </row>
    <row r="226" spans="1:10" ht="12.75">
      <c r="A226" s="330"/>
      <c r="B226" s="17" t="s">
        <v>160</v>
      </c>
      <c r="C226" s="98">
        <v>1</v>
      </c>
      <c r="D226" s="104"/>
      <c r="E226" s="43"/>
      <c r="F226" s="30">
        <v>1498.22</v>
      </c>
      <c r="G226" s="95">
        <f t="shared" si="9"/>
        <v>1558.1488</v>
      </c>
      <c r="H226" s="100">
        <f>F226/5</f>
        <v>299.644</v>
      </c>
      <c r="I226" s="95">
        <f t="shared" si="13"/>
        <v>239.7152</v>
      </c>
      <c r="J226" s="333"/>
    </row>
    <row r="227" spans="1:10" ht="12.75">
      <c r="A227" s="330"/>
      <c r="B227" s="17" t="s">
        <v>161</v>
      </c>
      <c r="C227" s="98">
        <v>1</v>
      </c>
      <c r="D227" s="104"/>
      <c r="E227" s="43"/>
      <c r="F227" s="30">
        <v>3074.07</v>
      </c>
      <c r="G227" s="95">
        <f t="shared" si="9"/>
        <v>3197.0328</v>
      </c>
      <c r="H227" s="100">
        <f>F227/10</f>
        <v>307.40700000000004</v>
      </c>
      <c r="I227" s="95">
        <f t="shared" si="13"/>
        <v>245.92560000000003</v>
      </c>
      <c r="J227" s="333"/>
    </row>
    <row r="228" spans="1:10" ht="13.5" thickBot="1">
      <c r="A228" s="331"/>
      <c r="B228" s="31" t="s">
        <v>122</v>
      </c>
      <c r="C228" s="105">
        <v>1</v>
      </c>
      <c r="D228" s="106"/>
      <c r="E228" s="47"/>
      <c r="F228" s="30">
        <v>8852.27</v>
      </c>
      <c r="G228" s="97">
        <f t="shared" si="9"/>
        <v>9206.3608</v>
      </c>
      <c r="H228" s="102">
        <f>F228/30</f>
        <v>295.0756666666667</v>
      </c>
      <c r="I228" s="97">
        <f t="shared" si="13"/>
        <v>236.06053333333335</v>
      </c>
      <c r="J228" s="334"/>
    </row>
    <row r="229" spans="1:10" ht="12.75">
      <c r="A229" s="295" t="s">
        <v>199</v>
      </c>
      <c r="B229" s="9" t="s">
        <v>155</v>
      </c>
      <c r="C229" s="65"/>
      <c r="D229" s="107"/>
      <c r="E229" s="12"/>
      <c r="F229" s="29">
        <v>229.48</v>
      </c>
      <c r="G229" s="92">
        <f t="shared" si="9"/>
        <v>238.6592</v>
      </c>
      <c r="H229" s="103">
        <f>F229/1</f>
        <v>229.48</v>
      </c>
      <c r="I229" s="92">
        <f aca="true" t="shared" si="14" ref="I229:I235">H229/1.26</f>
        <v>182.12698412698413</v>
      </c>
      <c r="J229" s="344" t="s">
        <v>200</v>
      </c>
    </row>
    <row r="230" spans="1:10" ht="12.75">
      <c r="A230" s="300"/>
      <c r="B230" s="17" t="s">
        <v>196</v>
      </c>
      <c r="C230" s="59">
        <v>24</v>
      </c>
      <c r="D230" s="99"/>
      <c r="E230" s="20"/>
      <c r="F230" s="30">
        <v>131.18</v>
      </c>
      <c r="G230" s="95">
        <f t="shared" si="9"/>
        <v>136.4272</v>
      </c>
      <c r="H230" s="100">
        <f>F230/0.45</f>
        <v>291.5111111111111</v>
      </c>
      <c r="I230" s="95">
        <f t="shared" si="14"/>
        <v>231.35802469135803</v>
      </c>
      <c r="J230" s="345"/>
    </row>
    <row r="231" spans="1:10" ht="12.75">
      <c r="A231" s="300"/>
      <c r="B231" s="44" t="s">
        <v>190</v>
      </c>
      <c r="C231" s="98">
        <v>9</v>
      </c>
      <c r="D231" s="101">
        <v>72</v>
      </c>
      <c r="E231" s="43">
        <v>648</v>
      </c>
      <c r="F231" s="30">
        <v>246.11</v>
      </c>
      <c r="G231" s="95">
        <f t="shared" si="9"/>
        <v>255.95440000000002</v>
      </c>
      <c r="H231" s="100">
        <f>F231/0.9</f>
        <v>273.4555555555556</v>
      </c>
      <c r="I231" s="95">
        <f t="shared" si="14"/>
        <v>217.02821869488537</v>
      </c>
      <c r="J231" s="345"/>
    </row>
    <row r="232" spans="1:10" ht="12.75">
      <c r="A232" s="300"/>
      <c r="B232" s="44" t="s">
        <v>191</v>
      </c>
      <c r="C232" s="98">
        <v>4</v>
      </c>
      <c r="D232" s="101">
        <v>72</v>
      </c>
      <c r="E232" s="43">
        <v>288</v>
      </c>
      <c r="F232" s="30">
        <v>698.25</v>
      </c>
      <c r="G232" s="95">
        <f t="shared" si="9"/>
        <v>726.18</v>
      </c>
      <c r="H232" s="100">
        <f>F232/2.7</f>
        <v>258.6111111111111</v>
      </c>
      <c r="I232" s="95">
        <f t="shared" si="14"/>
        <v>205.24691358024688</v>
      </c>
      <c r="J232" s="345"/>
    </row>
    <row r="233" spans="1:10" ht="12.75">
      <c r="A233" s="300"/>
      <c r="B233" s="17" t="s">
        <v>160</v>
      </c>
      <c r="C233" s="59">
        <v>1</v>
      </c>
      <c r="D233" s="99"/>
      <c r="E233" s="20"/>
      <c r="F233" s="30">
        <v>1218.83</v>
      </c>
      <c r="G233" s="95">
        <f t="shared" si="9"/>
        <v>1267.5832</v>
      </c>
      <c r="H233" s="100">
        <f>F233/5</f>
        <v>243.766</v>
      </c>
      <c r="I233" s="95">
        <f t="shared" si="14"/>
        <v>193.46507936507936</v>
      </c>
      <c r="J233" s="345"/>
    </row>
    <row r="234" spans="1:10" ht="12.75">
      <c r="A234" s="300"/>
      <c r="B234" s="17" t="s">
        <v>161</v>
      </c>
      <c r="C234" s="59">
        <v>1</v>
      </c>
      <c r="D234" s="99"/>
      <c r="E234" s="20"/>
      <c r="F234" s="30">
        <v>2398.46</v>
      </c>
      <c r="G234" s="95">
        <f t="shared" si="9"/>
        <v>2494.3984</v>
      </c>
      <c r="H234" s="100">
        <f>F234/10</f>
        <v>239.846</v>
      </c>
      <c r="I234" s="95">
        <f t="shared" si="14"/>
        <v>190.35396825396825</v>
      </c>
      <c r="J234" s="345"/>
    </row>
    <row r="235" spans="1:10" ht="13.5" thickBot="1">
      <c r="A235" s="343"/>
      <c r="B235" s="31" t="s">
        <v>122</v>
      </c>
      <c r="C235" s="62">
        <v>1</v>
      </c>
      <c r="D235" s="108"/>
      <c r="E235" s="63"/>
      <c r="F235" s="30">
        <v>7193.52</v>
      </c>
      <c r="G235" s="97">
        <f t="shared" si="9"/>
        <v>7481.2608</v>
      </c>
      <c r="H235" s="102">
        <f>F235/30</f>
        <v>239.78400000000002</v>
      </c>
      <c r="I235" s="97">
        <f t="shared" si="14"/>
        <v>190.30476190476193</v>
      </c>
      <c r="J235" s="346"/>
    </row>
    <row r="236" spans="1:10" ht="12.75">
      <c r="A236" s="295" t="s">
        <v>201</v>
      </c>
      <c r="B236" s="9" t="s">
        <v>155</v>
      </c>
      <c r="C236" s="65"/>
      <c r="D236" s="107"/>
      <c r="E236" s="12"/>
      <c r="F236" s="29">
        <v>262.11</v>
      </c>
      <c r="G236" s="92">
        <f t="shared" si="9"/>
        <v>272.5944</v>
      </c>
      <c r="H236" s="103">
        <f>F236/1</f>
        <v>262.11</v>
      </c>
      <c r="I236" s="92">
        <f aca="true" t="shared" si="15" ref="I236:I242">H236/1.24</f>
        <v>211.37903225806454</v>
      </c>
      <c r="J236" s="344" t="s">
        <v>202</v>
      </c>
    </row>
    <row r="237" spans="1:10" ht="12.75">
      <c r="A237" s="300"/>
      <c r="B237" s="17" t="s">
        <v>196</v>
      </c>
      <c r="C237" s="59">
        <v>24</v>
      </c>
      <c r="D237" s="99"/>
      <c r="E237" s="20"/>
      <c r="F237" s="30">
        <v>140.92</v>
      </c>
      <c r="G237" s="95">
        <f t="shared" si="9"/>
        <v>146.55679999999998</v>
      </c>
      <c r="H237" s="100">
        <f>F237/0.45</f>
        <v>313.1555555555555</v>
      </c>
      <c r="I237" s="95">
        <f t="shared" si="15"/>
        <v>252.54480286738348</v>
      </c>
      <c r="J237" s="345"/>
    </row>
    <row r="238" spans="1:10" ht="12.75">
      <c r="A238" s="300"/>
      <c r="B238" s="44" t="s">
        <v>190</v>
      </c>
      <c r="C238" s="98">
        <v>9</v>
      </c>
      <c r="D238" s="101">
        <v>72</v>
      </c>
      <c r="E238" s="43">
        <v>648</v>
      </c>
      <c r="F238" s="30">
        <v>280.34</v>
      </c>
      <c r="G238" s="95">
        <f t="shared" si="9"/>
        <v>291.55359999999996</v>
      </c>
      <c r="H238" s="100">
        <f>F238/0.9</f>
        <v>311.4888888888889</v>
      </c>
      <c r="I238" s="95">
        <f t="shared" si="15"/>
        <v>251.20071684587813</v>
      </c>
      <c r="J238" s="345"/>
    </row>
    <row r="239" spans="1:10" ht="12.75">
      <c r="A239" s="300"/>
      <c r="B239" s="44" t="s">
        <v>191</v>
      </c>
      <c r="C239" s="98">
        <v>4</v>
      </c>
      <c r="D239" s="101">
        <v>72</v>
      </c>
      <c r="E239" s="43">
        <v>288</v>
      </c>
      <c r="F239" s="30">
        <v>840.94</v>
      </c>
      <c r="G239" s="95">
        <f t="shared" si="9"/>
        <v>874.5776000000001</v>
      </c>
      <c r="H239" s="100">
        <f>F239/2.7</f>
        <v>311.4592592592593</v>
      </c>
      <c r="I239" s="95">
        <f t="shared" si="15"/>
        <v>251.1768219832736</v>
      </c>
      <c r="J239" s="345"/>
    </row>
    <row r="240" spans="1:10" ht="12.75">
      <c r="A240" s="300"/>
      <c r="B240" s="17" t="s">
        <v>160</v>
      </c>
      <c r="C240" s="59">
        <v>1</v>
      </c>
      <c r="D240" s="99"/>
      <c r="E240" s="20"/>
      <c r="F240" s="30">
        <v>1503.5</v>
      </c>
      <c r="G240" s="95">
        <f t="shared" si="9"/>
        <v>1563.64</v>
      </c>
      <c r="H240" s="100">
        <f>F240/5</f>
        <v>300.7</v>
      </c>
      <c r="I240" s="95">
        <f t="shared" si="15"/>
        <v>242.5</v>
      </c>
      <c r="J240" s="345"/>
    </row>
    <row r="241" spans="1:10" ht="12.75">
      <c r="A241" s="300"/>
      <c r="B241" s="17" t="s">
        <v>161</v>
      </c>
      <c r="C241" s="59">
        <v>1</v>
      </c>
      <c r="D241" s="99"/>
      <c r="E241" s="20"/>
      <c r="F241" s="30">
        <v>2764.27</v>
      </c>
      <c r="G241" s="95">
        <f t="shared" si="9"/>
        <v>2874.8408</v>
      </c>
      <c r="H241" s="100">
        <f>F241/10</f>
        <v>276.427</v>
      </c>
      <c r="I241" s="95">
        <f t="shared" si="15"/>
        <v>222.925</v>
      </c>
      <c r="J241" s="345"/>
    </row>
    <row r="242" spans="1:10" ht="13.5" thickBot="1">
      <c r="A242" s="343"/>
      <c r="B242" s="17" t="s">
        <v>122</v>
      </c>
      <c r="C242" s="59">
        <v>1</v>
      </c>
      <c r="D242" s="99"/>
      <c r="E242" s="20"/>
      <c r="F242" s="30">
        <v>8203.37</v>
      </c>
      <c r="G242" s="97">
        <f t="shared" si="9"/>
        <v>8531.5048</v>
      </c>
      <c r="H242" s="102">
        <f>F242/30</f>
        <v>273.4456666666667</v>
      </c>
      <c r="I242" s="97">
        <f t="shared" si="15"/>
        <v>220.5206989247312</v>
      </c>
      <c r="J242" s="346"/>
    </row>
    <row r="243" spans="1:10" ht="12.75">
      <c r="A243" s="295" t="s">
        <v>203</v>
      </c>
      <c r="B243" s="9" t="s">
        <v>155</v>
      </c>
      <c r="C243" s="65"/>
      <c r="D243" s="107"/>
      <c r="E243" s="12"/>
      <c r="F243" s="29">
        <v>254.15</v>
      </c>
      <c r="G243" s="92">
        <f t="shared" si="9"/>
        <v>264.31600000000003</v>
      </c>
      <c r="H243" s="103">
        <f>F243</f>
        <v>254.15</v>
      </c>
      <c r="I243" s="92">
        <f aca="true" t="shared" si="16" ref="I243:I249">H243/1.22</f>
        <v>208.31967213114754</v>
      </c>
      <c r="J243" s="344" t="s">
        <v>204</v>
      </c>
    </row>
    <row r="244" spans="1:10" ht="12.75">
      <c r="A244" s="300"/>
      <c r="B244" s="17" t="s">
        <v>196</v>
      </c>
      <c r="C244" s="59">
        <v>24</v>
      </c>
      <c r="D244" s="99"/>
      <c r="E244" s="20"/>
      <c r="F244" s="30">
        <v>176.5</v>
      </c>
      <c r="G244" s="95">
        <f t="shared" si="9"/>
        <v>183.56</v>
      </c>
      <c r="H244" s="100">
        <f>F244/0.45</f>
        <v>392.22222222222223</v>
      </c>
      <c r="I244" s="95">
        <f t="shared" si="16"/>
        <v>321.4936247723133</v>
      </c>
      <c r="J244" s="345"/>
    </row>
    <row r="245" spans="1:10" ht="12.75">
      <c r="A245" s="300"/>
      <c r="B245" s="44" t="s">
        <v>190</v>
      </c>
      <c r="C245" s="98">
        <v>9</v>
      </c>
      <c r="D245" s="101">
        <v>72</v>
      </c>
      <c r="E245" s="43">
        <v>648</v>
      </c>
      <c r="F245" s="30">
        <v>297.42</v>
      </c>
      <c r="G245" s="95">
        <f t="shared" si="9"/>
        <v>309.3168</v>
      </c>
      <c r="H245" s="100">
        <f>F245/0.9</f>
        <v>330.4666666666667</v>
      </c>
      <c r="I245" s="95">
        <f t="shared" si="16"/>
        <v>270.8743169398907</v>
      </c>
      <c r="J245" s="345"/>
    </row>
    <row r="246" spans="1:10" ht="12.75">
      <c r="A246" s="300"/>
      <c r="B246" s="44" t="s">
        <v>191</v>
      </c>
      <c r="C246" s="98">
        <v>4</v>
      </c>
      <c r="D246" s="101">
        <v>72</v>
      </c>
      <c r="E246" s="43">
        <v>288</v>
      </c>
      <c r="F246" s="30">
        <v>820.51</v>
      </c>
      <c r="G246" s="95">
        <f t="shared" si="9"/>
        <v>853.3303999999999</v>
      </c>
      <c r="H246" s="100">
        <f>F246/2.7</f>
        <v>303.89259259259256</v>
      </c>
      <c r="I246" s="95">
        <f t="shared" si="16"/>
        <v>249.0922890103218</v>
      </c>
      <c r="J246" s="345"/>
    </row>
    <row r="247" spans="1:10" ht="12.75">
      <c r="A247" s="300"/>
      <c r="B247" s="17" t="s">
        <v>160</v>
      </c>
      <c r="C247" s="59">
        <v>1</v>
      </c>
      <c r="D247" s="99"/>
      <c r="E247" s="20"/>
      <c r="F247" s="30">
        <v>1465.01</v>
      </c>
      <c r="G247" s="95">
        <f t="shared" si="9"/>
        <v>1523.6104</v>
      </c>
      <c r="H247" s="100">
        <f>F247/5</f>
        <v>293.002</v>
      </c>
      <c r="I247" s="95">
        <f t="shared" si="16"/>
        <v>240.16557377049182</v>
      </c>
      <c r="J247" s="345"/>
    </row>
    <row r="248" spans="1:10" ht="12.75">
      <c r="A248" s="300"/>
      <c r="B248" s="17" t="s">
        <v>161</v>
      </c>
      <c r="C248" s="59">
        <v>1</v>
      </c>
      <c r="D248" s="99"/>
      <c r="E248" s="20"/>
      <c r="F248" s="30">
        <v>2672.15</v>
      </c>
      <c r="G248" s="95">
        <f t="shared" si="9"/>
        <v>2779.036</v>
      </c>
      <c r="H248" s="100">
        <f>F248/10</f>
        <v>267.21500000000003</v>
      </c>
      <c r="I248" s="95">
        <f t="shared" si="16"/>
        <v>219.0286885245902</v>
      </c>
      <c r="J248" s="345"/>
    </row>
    <row r="249" spans="1:10" ht="13.5" thickBot="1">
      <c r="A249" s="343"/>
      <c r="B249" s="31" t="s">
        <v>122</v>
      </c>
      <c r="C249" s="62">
        <v>1</v>
      </c>
      <c r="D249" s="108"/>
      <c r="E249" s="63"/>
      <c r="F249" s="30">
        <v>7895.37</v>
      </c>
      <c r="G249" s="97">
        <f t="shared" si="9"/>
        <v>8211.184799999999</v>
      </c>
      <c r="H249" s="102">
        <f>F249/30</f>
        <v>263.179</v>
      </c>
      <c r="I249" s="97">
        <f t="shared" si="16"/>
        <v>215.72049180327866</v>
      </c>
      <c r="J249" s="346"/>
    </row>
    <row r="250" spans="1:10" ht="13.5" thickBot="1">
      <c r="A250" s="366"/>
      <c r="B250" s="367"/>
      <c r="C250" s="367"/>
      <c r="D250" s="367"/>
      <c r="E250" s="367"/>
      <c r="F250" s="367"/>
      <c r="G250" s="367"/>
      <c r="H250" s="367"/>
      <c r="I250" s="367"/>
      <c r="J250" s="368"/>
    </row>
    <row r="251" spans="1:10" ht="13.5" thickBot="1">
      <c r="A251" s="361" t="s">
        <v>205</v>
      </c>
      <c r="B251" s="362"/>
      <c r="C251" s="362"/>
      <c r="D251" s="362"/>
      <c r="E251" s="362"/>
      <c r="F251" s="362"/>
      <c r="G251" s="362"/>
      <c r="H251" s="362"/>
      <c r="I251" s="362"/>
      <c r="J251" s="363"/>
    </row>
    <row r="252" spans="1:10" ht="12.75">
      <c r="A252" s="372" t="s">
        <v>206</v>
      </c>
      <c r="B252" s="109" t="s">
        <v>207</v>
      </c>
      <c r="C252" s="110"/>
      <c r="D252" s="53"/>
      <c r="E252" s="111"/>
      <c r="F252" s="103">
        <v>70.09</v>
      </c>
      <c r="G252" s="112">
        <f>F252+F252*4%</f>
        <v>72.8936</v>
      </c>
      <c r="H252" s="92">
        <f>F252/1</f>
        <v>70.09</v>
      </c>
      <c r="I252" s="92">
        <f>F252/1</f>
        <v>70.09</v>
      </c>
      <c r="J252" s="375" t="s">
        <v>208</v>
      </c>
    </row>
    <row r="253" spans="1:10" ht="12.75">
      <c r="A253" s="373"/>
      <c r="B253" s="113" t="s">
        <v>209</v>
      </c>
      <c r="C253" s="101">
        <v>16</v>
      </c>
      <c r="D253" s="98">
        <v>60</v>
      </c>
      <c r="E253" s="114">
        <v>480</v>
      </c>
      <c r="F253" s="100">
        <v>151.79</v>
      </c>
      <c r="G253" s="115">
        <f>F253+F253*4%</f>
        <v>157.86159999999998</v>
      </c>
      <c r="H253" s="95">
        <f>F253/1</f>
        <v>151.79</v>
      </c>
      <c r="I253" s="95">
        <f>F253/1</f>
        <v>151.79</v>
      </c>
      <c r="J253" s="376"/>
    </row>
    <row r="254" spans="1:10" ht="23.25" customHeight="1" thickBot="1">
      <c r="A254" s="373"/>
      <c r="B254" s="116" t="s">
        <v>210</v>
      </c>
      <c r="C254" s="117">
        <v>6</v>
      </c>
      <c r="D254" s="105">
        <v>72</v>
      </c>
      <c r="E254" s="118">
        <v>288</v>
      </c>
      <c r="F254" s="100">
        <v>297.5</v>
      </c>
      <c r="G254" s="115">
        <f>F254+F254*4%</f>
        <v>309.4</v>
      </c>
      <c r="H254" s="95">
        <f>F254/1</f>
        <v>297.5</v>
      </c>
      <c r="I254" s="95">
        <f>F254/1</f>
        <v>297.5</v>
      </c>
      <c r="J254" s="376"/>
    </row>
    <row r="255" spans="1:10" ht="12.75">
      <c r="A255" s="372" t="s">
        <v>211</v>
      </c>
      <c r="B255" s="109" t="s">
        <v>155</v>
      </c>
      <c r="C255" s="52"/>
      <c r="D255" s="88"/>
      <c r="E255" s="111"/>
      <c r="F255" s="103">
        <v>165.93</v>
      </c>
      <c r="G255" s="112">
        <f aca="true" t="shared" si="17" ref="G255:G279">F255+F255*4%</f>
        <v>172.5672</v>
      </c>
      <c r="H255" s="92">
        <f aca="true" t="shared" si="18" ref="H255:H279">F255/1</f>
        <v>165.93</v>
      </c>
      <c r="I255" s="92">
        <f aca="true" t="shared" si="19" ref="I255:I279">F255/1</f>
        <v>165.93</v>
      </c>
      <c r="J255" s="375" t="s">
        <v>212</v>
      </c>
    </row>
    <row r="256" spans="1:10" ht="22.5">
      <c r="A256" s="373"/>
      <c r="B256" s="119" t="s">
        <v>20</v>
      </c>
      <c r="C256" s="101">
        <v>9</v>
      </c>
      <c r="D256" s="98">
        <v>72</v>
      </c>
      <c r="E256" s="114">
        <v>648</v>
      </c>
      <c r="F256" s="100">
        <v>251.87</v>
      </c>
      <c r="G256" s="115">
        <f t="shared" si="17"/>
        <v>261.9448</v>
      </c>
      <c r="H256" s="95">
        <f t="shared" si="18"/>
        <v>251.87</v>
      </c>
      <c r="I256" s="95">
        <f t="shared" si="19"/>
        <v>251.87</v>
      </c>
      <c r="J256" s="376"/>
    </row>
    <row r="257" spans="1:10" ht="22.5">
      <c r="A257" s="373"/>
      <c r="B257" s="119" t="s">
        <v>21</v>
      </c>
      <c r="C257" s="101">
        <v>6</v>
      </c>
      <c r="D257" s="98"/>
      <c r="E257" s="114"/>
      <c r="F257" s="100">
        <v>493.66</v>
      </c>
      <c r="G257" s="115">
        <f t="shared" si="17"/>
        <v>513.4064000000001</v>
      </c>
      <c r="H257" s="95">
        <f t="shared" si="18"/>
        <v>493.66</v>
      </c>
      <c r="I257" s="95">
        <f t="shared" si="19"/>
        <v>493.66</v>
      </c>
      <c r="J257" s="376"/>
    </row>
    <row r="258" spans="1:10" ht="22.5">
      <c r="A258" s="373"/>
      <c r="B258" s="119" t="s">
        <v>22</v>
      </c>
      <c r="C258" s="101">
        <v>9</v>
      </c>
      <c r="D258" s="98">
        <v>72</v>
      </c>
      <c r="E258" s="114">
        <v>648</v>
      </c>
      <c r="F258" s="100">
        <v>318.81</v>
      </c>
      <c r="G258" s="115">
        <f t="shared" si="17"/>
        <v>331.5624</v>
      </c>
      <c r="H258" s="95">
        <f t="shared" si="18"/>
        <v>318.81</v>
      </c>
      <c r="I258" s="95">
        <f t="shared" si="19"/>
        <v>318.81</v>
      </c>
      <c r="J258" s="376"/>
    </row>
    <row r="259" spans="1:10" ht="22.5">
      <c r="A259" s="373"/>
      <c r="B259" s="119" t="s">
        <v>23</v>
      </c>
      <c r="C259" s="101">
        <v>6</v>
      </c>
      <c r="D259" s="98"/>
      <c r="E259" s="114"/>
      <c r="F259" s="100">
        <v>624.87</v>
      </c>
      <c r="G259" s="115">
        <f t="shared" si="17"/>
        <v>649.8648000000001</v>
      </c>
      <c r="H259" s="95">
        <f t="shared" si="18"/>
        <v>624.87</v>
      </c>
      <c r="I259" s="95">
        <f t="shared" si="19"/>
        <v>624.87</v>
      </c>
      <c r="J259" s="376"/>
    </row>
    <row r="260" spans="1:10" ht="22.5">
      <c r="A260" s="373"/>
      <c r="B260" s="119" t="s">
        <v>24</v>
      </c>
      <c r="C260" s="101">
        <v>9</v>
      </c>
      <c r="D260" s="98">
        <v>72</v>
      </c>
      <c r="E260" s="114">
        <v>648</v>
      </c>
      <c r="F260" s="100">
        <v>286.92</v>
      </c>
      <c r="G260" s="115">
        <f t="shared" si="17"/>
        <v>298.39680000000004</v>
      </c>
      <c r="H260" s="95">
        <f t="shared" si="18"/>
        <v>286.92</v>
      </c>
      <c r="I260" s="95">
        <f t="shared" si="19"/>
        <v>286.92</v>
      </c>
      <c r="J260" s="376"/>
    </row>
    <row r="261" spans="1:10" ht="22.5">
      <c r="A261" s="373"/>
      <c r="B261" s="119" t="s">
        <v>25</v>
      </c>
      <c r="C261" s="101">
        <v>6</v>
      </c>
      <c r="D261" s="98"/>
      <c r="E261" s="114"/>
      <c r="F261" s="100">
        <v>562.36</v>
      </c>
      <c r="G261" s="115">
        <f t="shared" si="17"/>
        <v>584.8544</v>
      </c>
      <c r="H261" s="95">
        <f t="shared" si="18"/>
        <v>562.36</v>
      </c>
      <c r="I261" s="95">
        <f t="shared" si="19"/>
        <v>562.36</v>
      </c>
      <c r="J261" s="376"/>
    </row>
    <row r="262" spans="1:10" ht="12.75">
      <c r="A262" s="373"/>
      <c r="B262" s="119" t="s">
        <v>26</v>
      </c>
      <c r="C262" s="101">
        <v>9</v>
      </c>
      <c r="D262" s="98">
        <v>72</v>
      </c>
      <c r="E262" s="114">
        <v>648</v>
      </c>
      <c r="F262" s="100">
        <v>257.79</v>
      </c>
      <c r="G262" s="115">
        <f t="shared" si="17"/>
        <v>268.1016</v>
      </c>
      <c r="H262" s="95">
        <f t="shared" si="18"/>
        <v>257.79</v>
      </c>
      <c r="I262" s="95">
        <f t="shared" si="19"/>
        <v>257.79</v>
      </c>
      <c r="J262" s="376"/>
    </row>
    <row r="263" spans="1:10" ht="22.5">
      <c r="A263" s="373"/>
      <c r="B263" s="119" t="s">
        <v>27</v>
      </c>
      <c r="C263" s="101">
        <v>6</v>
      </c>
      <c r="D263" s="98"/>
      <c r="E263" s="114"/>
      <c r="F263" s="100">
        <v>505.26</v>
      </c>
      <c r="G263" s="115">
        <f t="shared" si="17"/>
        <v>525.4704</v>
      </c>
      <c r="H263" s="95">
        <f t="shared" si="18"/>
        <v>505.26</v>
      </c>
      <c r="I263" s="95">
        <f t="shared" si="19"/>
        <v>505.26</v>
      </c>
      <c r="J263" s="376"/>
    </row>
    <row r="264" spans="1:10" ht="22.5">
      <c r="A264" s="373"/>
      <c r="B264" s="119" t="s">
        <v>28</v>
      </c>
      <c r="C264" s="101">
        <v>9</v>
      </c>
      <c r="D264" s="98">
        <v>72</v>
      </c>
      <c r="E264" s="114">
        <v>648</v>
      </c>
      <c r="F264" s="100">
        <v>270.98</v>
      </c>
      <c r="G264" s="115">
        <f t="shared" si="17"/>
        <v>281.8192</v>
      </c>
      <c r="H264" s="95">
        <f t="shared" si="18"/>
        <v>270.98</v>
      </c>
      <c r="I264" s="95">
        <f t="shared" si="19"/>
        <v>270.98</v>
      </c>
      <c r="J264" s="376"/>
    </row>
    <row r="265" spans="1:10" ht="22.5">
      <c r="A265" s="373"/>
      <c r="B265" s="119" t="s">
        <v>29</v>
      </c>
      <c r="C265" s="101">
        <v>6</v>
      </c>
      <c r="D265" s="98"/>
      <c r="E265" s="114"/>
      <c r="F265" s="100">
        <v>531.13</v>
      </c>
      <c r="G265" s="115">
        <f t="shared" si="17"/>
        <v>552.3752</v>
      </c>
      <c r="H265" s="95">
        <f t="shared" si="18"/>
        <v>531.13</v>
      </c>
      <c r="I265" s="95">
        <f t="shared" si="19"/>
        <v>531.13</v>
      </c>
      <c r="J265" s="376"/>
    </row>
    <row r="266" spans="1:10" ht="22.5">
      <c r="A266" s="373"/>
      <c r="B266" s="119" t="s">
        <v>30</v>
      </c>
      <c r="C266" s="101">
        <v>9</v>
      </c>
      <c r="D266" s="98">
        <v>72</v>
      </c>
      <c r="E266" s="114">
        <v>648</v>
      </c>
      <c r="F266" s="100">
        <v>250.53</v>
      </c>
      <c r="G266" s="115">
        <f t="shared" si="17"/>
        <v>260.5512</v>
      </c>
      <c r="H266" s="95">
        <f t="shared" si="18"/>
        <v>250.53</v>
      </c>
      <c r="I266" s="95">
        <f t="shared" si="19"/>
        <v>250.53</v>
      </c>
      <c r="J266" s="376"/>
    </row>
    <row r="267" spans="1:10" ht="22.5">
      <c r="A267" s="373"/>
      <c r="B267" s="119" t="s">
        <v>31</v>
      </c>
      <c r="C267" s="101">
        <v>6</v>
      </c>
      <c r="D267" s="98"/>
      <c r="E267" s="114"/>
      <c r="F267" s="100">
        <v>513.06</v>
      </c>
      <c r="G267" s="115">
        <f t="shared" si="17"/>
        <v>533.5823999999999</v>
      </c>
      <c r="H267" s="95">
        <f t="shared" si="18"/>
        <v>513.06</v>
      </c>
      <c r="I267" s="95">
        <f t="shared" si="19"/>
        <v>513.06</v>
      </c>
      <c r="J267" s="376"/>
    </row>
    <row r="268" spans="1:10" ht="22.5">
      <c r="A268" s="373"/>
      <c r="B268" s="119" t="s">
        <v>32</v>
      </c>
      <c r="C268" s="101">
        <v>9</v>
      </c>
      <c r="D268" s="98">
        <v>72</v>
      </c>
      <c r="E268" s="114">
        <v>648</v>
      </c>
      <c r="F268" s="100">
        <v>259.98</v>
      </c>
      <c r="G268" s="115">
        <f t="shared" si="17"/>
        <v>270.3792</v>
      </c>
      <c r="H268" s="95">
        <f t="shared" si="18"/>
        <v>259.98</v>
      </c>
      <c r="I268" s="95">
        <f t="shared" si="19"/>
        <v>259.98</v>
      </c>
      <c r="J268" s="376"/>
    </row>
    <row r="269" spans="1:10" ht="22.5">
      <c r="A269" s="373"/>
      <c r="B269" s="119" t="s">
        <v>33</v>
      </c>
      <c r="C269" s="101">
        <v>6</v>
      </c>
      <c r="D269" s="98"/>
      <c r="E269" s="114"/>
      <c r="F269" s="100">
        <v>509.55</v>
      </c>
      <c r="G269" s="115">
        <f t="shared" si="17"/>
        <v>529.932</v>
      </c>
      <c r="H269" s="95">
        <f t="shared" si="18"/>
        <v>509.55</v>
      </c>
      <c r="I269" s="95">
        <f t="shared" si="19"/>
        <v>509.55</v>
      </c>
      <c r="J269" s="376"/>
    </row>
    <row r="270" spans="1:10" ht="22.5">
      <c r="A270" s="373"/>
      <c r="B270" s="119" t="s">
        <v>34</v>
      </c>
      <c r="C270" s="101">
        <v>9</v>
      </c>
      <c r="D270" s="98">
        <v>72</v>
      </c>
      <c r="E270" s="114">
        <v>648</v>
      </c>
      <c r="F270" s="100">
        <v>265.67</v>
      </c>
      <c r="G270" s="115">
        <f t="shared" si="17"/>
        <v>276.2968</v>
      </c>
      <c r="H270" s="95">
        <f t="shared" si="18"/>
        <v>265.67</v>
      </c>
      <c r="I270" s="95">
        <f t="shared" si="19"/>
        <v>265.67</v>
      </c>
      <c r="J270" s="376"/>
    </row>
    <row r="271" spans="1:10" ht="22.5">
      <c r="A271" s="373"/>
      <c r="B271" s="119" t="s">
        <v>35</v>
      </c>
      <c r="C271" s="101">
        <v>6</v>
      </c>
      <c r="D271" s="98"/>
      <c r="E271" s="114"/>
      <c r="F271" s="100">
        <v>520.72</v>
      </c>
      <c r="G271" s="115">
        <f t="shared" si="17"/>
        <v>541.5488</v>
      </c>
      <c r="H271" s="95">
        <f t="shared" si="18"/>
        <v>520.72</v>
      </c>
      <c r="I271" s="95">
        <f t="shared" si="19"/>
        <v>520.72</v>
      </c>
      <c r="J271" s="376"/>
    </row>
    <row r="272" spans="1:10" ht="22.5">
      <c r="A272" s="373"/>
      <c r="B272" s="119" t="s">
        <v>36</v>
      </c>
      <c r="C272" s="101">
        <v>9</v>
      </c>
      <c r="D272" s="98">
        <v>72</v>
      </c>
      <c r="E272" s="114">
        <v>648</v>
      </c>
      <c r="F272" s="100">
        <v>264.46</v>
      </c>
      <c r="G272" s="115">
        <f t="shared" si="17"/>
        <v>275.03839999999997</v>
      </c>
      <c r="H272" s="95">
        <f t="shared" si="18"/>
        <v>264.46</v>
      </c>
      <c r="I272" s="95">
        <f t="shared" si="19"/>
        <v>264.46</v>
      </c>
      <c r="J272" s="376"/>
    </row>
    <row r="273" spans="1:10" ht="22.5">
      <c r="A273" s="373"/>
      <c r="B273" s="119" t="s">
        <v>37</v>
      </c>
      <c r="C273" s="101">
        <v>6</v>
      </c>
      <c r="D273" s="98"/>
      <c r="E273" s="114"/>
      <c r="F273" s="100">
        <v>518.33</v>
      </c>
      <c r="G273" s="115">
        <f t="shared" si="17"/>
        <v>539.0632</v>
      </c>
      <c r="H273" s="95">
        <f t="shared" si="18"/>
        <v>518.33</v>
      </c>
      <c r="I273" s="95">
        <f t="shared" si="19"/>
        <v>518.33</v>
      </c>
      <c r="J273" s="376"/>
    </row>
    <row r="274" spans="1:10" ht="22.5">
      <c r="A274" s="373"/>
      <c r="B274" s="119" t="s">
        <v>38</v>
      </c>
      <c r="C274" s="101">
        <v>9</v>
      </c>
      <c r="D274" s="98">
        <v>72</v>
      </c>
      <c r="E274" s="114">
        <v>648</v>
      </c>
      <c r="F274" s="100">
        <v>257.4</v>
      </c>
      <c r="G274" s="115">
        <f t="shared" si="17"/>
        <v>267.69599999999997</v>
      </c>
      <c r="H274" s="95">
        <f t="shared" si="18"/>
        <v>257.4</v>
      </c>
      <c r="I274" s="95">
        <f t="shared" si="19"/>
        <v>257.4</v>
      </c>
      <c r="J274" s="376"/>
    </row>
    <row r="275" spans="1:10" ht="22.5">
      <c r="A275" s="373"/>
      <c r="B275" s="119" t="s">
        <v>39</v>
      </c>
      <c r="C275" s="101">
        <v>6</v>
      </c>
      <c r="D275" s="98"/>
      <c r="E275" s="114"/>
      <c r="F275" s="100">
        <v>504.51</v>
      </c>
      <c r="G275" s="115">
        <f t="shared" si="17"/>
        <v>524.6904</v>
      </c>
      <c r="H275" s="95">
        <f t="shared" si="18"/>
        <v>504.51</v>
      </c>
      <c r="I275" s="95">
        <f t="shared" si="19"/>
        <v>504.51</v>
      </c>
      <c r="J275" s="376"/>
    </row>
    <row r="276" spans="1:10" ht="22.5">
      <c r="A276" s="373"/>
      <c r="B276" s="119" t="s">
        <v>40</v>
      </c>
      <c r="C276" s="101">
        <v>9</v>
      </c>
      <c r="D276" s="98">
        <v>72</v>
      </c>
      <c r="E276" s="114">
        <v>648</v>
      </c>
      <c r="F276" s="100">
        <v>267.98</v>
      </c>
      <c r="G276" s="115">
        <f t="shared" si="17"/>
        <v>278.6992</v>
      </c>
      <c r="H276" s="95">
        <f t="shared" si="18"/>
        <v>267.98</v>
      </c>
      <c r="I276" s="95">
        <f t="shared" si="19"/>
        <v>267.98</v>
      </c>
      <c r="J276" s="376"/>
    </row>
    <row r="277" spans="1:10" ht="22.5">
      <c r="A277" s="373"/>
      <c r="B277" s="119" t="s">
        <v>41</v>
      </c>
      <c r="C277" s="101">
        <v>6</v>
      </c>
      <c r="D277" s="98"/>
      <c r="E277" s="114"/>
      <c r="F277" s="100">
        <v>525.25</v>
      </c>
      <c r="G277" s="115">
        <f t="shared" si="17"/>
        <v>546.26</v>
      </c>
      <c r="H277" s="95">
        <f t="shared" si="18"/>
        <v>525.25</v>
      </c>
      <c r="I277" s="95">
        <f t="shared" si="19"/>
        <v>525.25</v>
      </c>
      <c r="J277" s="376"/>
    </row>
    <row r="278" spans="1:10" ht="12.75">
      <c r="A278" s="373"/>
      <c r="B278" s="119" t="s">
        <v>42</v>
      </c>
      <c r="C278" s="101">
        <v>9</v>
      </c>
      <c r="D278" s="98">
        <v>72</v>
      </c>
      <c r="E278" s="114">
        <v>648</v>
      </c>
      <c r="F278" s="100">
        <v>275.22</v>
      </c>
      <c r="G278" s="115">
        <f t="shared" si="17"/>
        <v>286.22880000000004</v>
      </c>
      <c r="H278" s="95">
        <f t="shared" si="18"/>
        <v>275.22</v>
      </c>
      <c r="I278" s="95">
        <f t="shared" si="19"/>
        <v>275.22</v>
      </c>
      <c r="J278" s="376"/>
    </row>
    <row r="279" spans="1:10" ht="13.5" thickBot="1">
      <c r="A279" s="374"/>
      <c r="B279" s="120" t="s">
        <v>43</v>
      </c>
      <c r="C279" s="117">
        <v>6</v>
      </c>
      <c r="D279" s="105"/>
      <c r="E279" s="118"/>
      <c r="F279" s="100">
        <v>539.43</v>
      </c>
      <c r="G279" s="115">
        <f t="shared" si="17"/>
        <v>561.0071999999999</v>
      </c>
      <c r="H279" s="95">
        <f t="shared" si="18"/>
        <v>539.43</v>
      </c>
      <c r="I279" s="95">
        <f t="shared" si="19"/>
        <v>539.43</v>
      </c>
      <c r="J279" s="376"/>
    </row>
    <row r="280" spans="1:10" ht="12.75">
      <c r="A280" s="372" t="s">
        <v>213</v>
      </c>
      <c r="B280" s="121" t="s">
        <v>155</v>
      </c>
      <c r="C280" s="52"/>
      <c r="D280" s="53"/>
      <c r="E280" s="111"/>
      <c r="F280" s="103">
        <v>262.29</v>
      </c>
      <c r="G280" s="112">
        <f>F280+F280*4%</f>
        <v>272.7816</v>
      </c>
      <c r="H280" s="92">
        <f>F280/1</f>
        <v>262.29</v>
      </c>
      <c r="I280" s="92">
        <f>F280/1</f>
        <v>262.29</v>
      </c>
      <c r="J280" s="375" t="s">
        <v>214</v>
      </c>
    </row>
    <row r="281" spans="1:10" ht="13.5" thickBot="1">
      <c r="A281" s="374"/>
      <c r="B281" s="120" t="s">
        <v>117</v>
      </c>
      <c r="C281" s="117">
        <v>9</v>
      </c>
      <c r="D281" s="105">
        <v>72</v>
      </c>
      <c r="E281" s="118">
        <v>648</v>
      </c>
      <c r="F281" s="102">
        <v>354.23</v>
      </c>
      <c r="G281" s="122">
        <f>F281+F281*4%</f>
        <v>368.3992</v>
      </c>
      <c r="H281" s="97">
        <f>F281/1</f>
        <v>354.23</v>
      </c>
      <c r="I281" s="97">
        <f>F281/1</f>
        <v>354.23</v>
      </c>
      <c r="J281" s="377"/>
    </row>
    <row r="282" spans="1:10" ht="13.5" thickBot="1">
      <c r="A282" s="300"/>
      <c r="B282" s="367"/>
      <c r="C282" s="367"/>
      <c r="D282" s="367"/>
      <c r="E282" s="367"/>
      <c r="F282" s="367"/>
      <c r="G282" s="367"/>
      <c r="H282" s="367"/>
      <c r="I282" s="367"/>
      <c r="J282" s="345"/>
    </row>
    <row r="283" spans="1:10" ht="12.75">
      <c r="A283" s="339" t="s">
        <v>215</v>
      </c>
      <c r="B283" s="9" t="s">
        <v>155</v>
      </c>
      <c r="C283" s="123"/>
      <c r="D283" s="124"/>
      <c r="E283" s="125"/>
      <c r="F283" s="126">
        <v>197.34</v>
      </c>
      <c r="G283" s="127">
        <f>F283+F283*4%</f>
        <v>205.2336</v>
      </c>
      <c r="H283" s="128">
        <f aca="true" t="shared" si="20" ref="H283:H307">F283/1</f>
        <v>197.34</v>
      </c>
      <c r="I283" s="129">
        <f aca="true" t="shared" si="21" ref="I283:I307">F283/1</f>
        <v>197.34</v>
      </c>
      <c r="J283" s="378" t="s">
        <v>216</v>
      </c>
    </row>
    <row r="284" spans="1:10" ht="22.5">
      <c r="A284" s="340"/>
      <c r="B284" s="130" t="s">
        <v>20</v>
      </c>
      <c r="C284" s="131">
        <v>9</v>
      </c>
      <c r="D284" s="132">
        <v>72</v>
      </c>
      <c r="E284" s="133">
        <v>648</v>
      </c>
      <c r="F284" s="134">
        <v>259.85</v>
      </c>
      <c r="G284" s="135">
        <f>F284+F284*4%</f>
        <v>270.244</v>
      </c>
      <c r="H284" s="136">
        <f t="shared" si="20"/>
        <v>259.85</v>
      </c>
      <c r="I284" s="137">
        <f t="shared" si="21"/>
        <v>259.85</v>
      </c>
      <c r="J284" s="379"/>
    </row>
    <row r="285" spans="1:10" ht="22.5">
      <c r="A285" s="340"/>
      <c r="B285" s="130" t="s">
        <v>44</v>
      </c>
      <c r="C285" s="131">
        <v>6</v>
      </c>
      <c r="D285" s="132"/>
      <c r="E285" s="133"/>
      <c r="F285" s="134">
        <v>509.31</v>
      </c>
      <c r="G285" s="135">
        <f>F285+F285*4%</f>
        <v>529.6824</v>
      </c>
      <c r="H285" s="136">
        <f t="shared" si="20"/>
        <v>509.31</v>
      </c>
      <c r="I285" s="137">
        <f t="shared" si="21"/>
        <v>509.31</v>
      </c>
      <c r="J285" s="379"/>
    </row>
    <row r="286" spans="1:10" ht="22.5">
      <c r="A286" s="340"/>
      <c r="B286" s="130" t="s">
        <v>22</v>
      </c>
      <c r="C286" s="131">
        <v>9</v>
      </c>
      <c r="D286" s="132">
        <v>72</v>
      </c>
      <c r="E286" s="133">
        <v>648</v>
      </c>
      <c r="F286" s="134">
        <v>328.91</v>
      </c>
      <c r="G286" s="135">
        <f>F286+F286*4%</f>
        <v>342.06640000000004</v>
      </c>
      <c r="H286" s="136">
        <f t="shared" si="20"/>
        <v>328.91</v>
      </c>
      <c r="I286" s="137">
        <f t="shared" si="21"/>
        <v>328.91</v>
      </c>
      <c r="J286" s="379"/>
    </row>
    <row r="287" spans="1:10" ht="22.5">
      <c r="A287" s="340"/>
      <c r="B287" s="130" t="s">
        <v>45</v>
      </c>
      <c r="C287" s="131">
        <v>6</v>
      </c>
      <c r="D287" s="132"/>
      <c r="E287" s="133"/>
      <c r="F287" s="134">
        <v>644.67</v>
      </c>
      <c r="G287" s="135">
        <f>F287+F287*4%</f>
        <v>670.4567999999999</v>
      </c>
      <c r="H287" s="136">
        <f t="shared" si="20"/>
        <v>644.67</v>
      </c>
      <c r="I287" s="137">
        <f t="shared" si="21"/>
        <v>644.67</v>
      </c>
      <c r="J287" s="379"/>
    </row>
    <row r="288" spans="1:10" ht="22.5">
      <c r="A288" s="340"/>
      <c r="B288" s="130" t="s">
        <v>24</v>
      </c>
      <c r="C288" s="131">
        <v>9</v>
      </c>
      <c r="D288" s="132">
        <v>72</v>
      </c>
      <c r="E288" s="133">
        <v>648</v>
      </c>
      <c r="F288" s="138">
        <v>231</v>
      </c>
      <c r="G288" s="135">
        <v>231</v>
      </c>
      <c r="H288" s="136">
        <f t="shared" si="20"/>
        <v>231</v>
      </c>
      <c r="I288" s="137">
        <f t="shared" si="21"/>
        <v>231</v>
      </c>
      <c r="J288" s="379"/>
    </row>
    <row r="289" spans="1:10" ht="22.5">
      <c r="A289" s="340"/>
      <c r="B289" s="130" t="s">
        <v>46</v>
      </c>
      <c r="C289" s="131">
        <v>6</v>
      </c>
      <c r="D289" s="132"/>
      <c r="E289" s="133"/>
      <c r="F289" s="138">
        <v>231</v>
      </c>
      <c r="G289" s="135">
        <v>231</v>
      </c>
      <c r="H289" s="136">
        <f t="shared" si="20"/>
        <v>231</v>
      </c>
      <c r="I289" s="137">
        <f t="shared" si="21"/>
        <v>231</v>
      </c>
      <c r="J289" s="379"/>
    </row>
    <row r="290" spans="1:10" ht="12.75">
      <c r="A290" s="340"/>
      <c r="B290" s="130" t="s">
        <v>26</v>
      </c>
      <c r="C290" s="131">
        <v>9</v>
      </c>
      <c r="D290" s="132">
        <v>72</v>
      </c>
      <c r="E290" s="133">
        <v>648</v>
      </c>
      <c r="F290" s="134">
        <v>265.95</v>
      </c>
      <c r="G290" s="135">
        <f aca="true" t="shared" si="22" ref="G290:G307">F290+F290*4%</f>
        <v>276.58799999999997</v>
      </c>
      <c r="H290" s="136">
        <f t="shared" si="20"/>
        <v>265.95</v>
      </c>
      <c r="I290" s="137">
        <f t="shared" si="21"/>
        <v>265.95</v>
      </c>
      <c r="J290" s="379"/>
    </row>
    <row r="291" spans="1:10" ht="12.75">
      <c r="A291" s="340"/>
      <c r="B291" s="130" t="s">
        <v>47</v>
      </c>
      <c r="C291" s="131">
        <v>6</v>
      </c>
      <c r="D291" s="132"/>
      <c r="E291" s="133"/>
      <c r="F291" s="134">
        <v>521.25</v>
      </c>
      <c r="G291" s="135">
        <f t="shared" si="22"/>
        <v>542.1</v>
      </c>
      <c r="H291" s="136">
        <f t="shared" si="20"/>
        <v>521.25</v>
      </c>
      <c r="I291" s="137">
        <f t="shared" si="21"/>
        <v>521.25</v>
      </c>
      <c r="J291" s="379"/>
    </row>
    <row r="292" spans="1:10" ht="22.5">
      <c r="A292" s="340"/>
      <c r="B292" s="130" t="s">
        <v>28</v>
      </c>
      <c r="C292" s="131">
        <v>9</v>
      </c>
      <c r="D292" s="132">
        <v>72</v>
      </c>
      <c r="E292" s="133">
        <v>648</v>
      </c>
      <c r="F292" s="134">
        <v>279.57</v>
      </c>
      <c r="G292" s="135">
        <f t="shared" si="22"/>
        <v>290.7528</v>
      </c>
      <c r="H292" s="136">
        <f t="shared" si="20"/>
        <v>279.57</v>
      </c>
      <c r="I292" s="137">
        <f t="shared" si="21"/>
        <v>279.57</v>
      </c>
      <c r="J292" s="379"/>
    </row>
    <row r="293" spans="1:10" ht="22.5">
      <c r="A293" s="340"/>
      <c r="B293" s="130" t="s">
        <v>48</v>
      </c>
      <c r="C293" s="131">
        <v>6</v>
      </c>
      <c r="D293" s="132"/>
      <c r="E293" s="133"/>
      <c r="F293" s="134">
        <v>547.96</v>
      </c>
      <c r="G293" s="135">
        <f t="shared" si="22"/>
        <v>569.8784</v>
      </c>
      <c r="H293" s="136">
        <f t="shared" si="20"/>
        <v>547.96</v>
      </c>
      <c r="I293" s="137">
        <f t="shared" si="21"/>
        <v>547.96</v>
      </c>
      <c r="J293" s="379"/>
    </row>
    <row r="294" spans="1:10" ht="22.5">
      <c r="A294" s="340"/>
      <c r="B294" s="130" t="s">
        <v>30</v>
      </c>
      <c r="C294" s="131">
        <v>9</v>
      </c>
      <c r="D294" s="132">
        <v>72</v>
      </c>
      <c r="E294" s="133">
        <v>648</v>
      </c>
      <c r="F294" s="134">
        <v>258.48</v>
      </c>
      <c r="G294" s="135">
        <f t="shared" si="22"/>
        <v>268.8192</v>
      </c>
      <c r="H294" s="136">
        <f t="shared" si="20"/>
        <v>258.48</v>
      </c>
      <c r="I294" s="137">
        <f t="shared" si="21"/>
        <v>258.48</v>
      </c>
      <c r="J294" s="379"/>
    </row>
    <row r="295" spans="1:10" ht="22.5">
      <c r="A295" s="340"/>
      <c r="B295" s="130" t="s">
        <v>31</v>
      </c>
      <c r="C295" s="131">
        <v>6</v>
      </c>
      <c r="D295" s="132"/>
      <c r="E295" s="133"/>
      <c r="F295" s="134">
        <v>506.61</v>
      </c>
      <c r="G295" s="135">
        <f t="shared" si="22"/>
        <v>526.8744</v>
      </c>
      <c r="H295" s="136">
        <f t="shared" si="20"/>
        <v>506.61</v>
      </c>
      <c r="I295" s="137">
        <f t="shared" si="21"/>
        <v>506.61</v>
      </c>
      <c r="J295" s="379"/>
    </row>
    <row r="296" spans="1:10" ht="22.5">
      <c r="A296" s="340"/>
      <c r="B296" s="130" t="s">
        <v>32</v>
      </c>
      <c r="C296" s="131">
        <v>9</v>
      </c>
      <c r="D296" s="132">
        <v>72</v>
      </c>
      <c r="E296" s="133">
        <v>648</v>
      </c>
      <c r="F296" s="134">
        <v>268.21</v>
      </c>
      <c r="G296" s="135">
        <f t="shared" si="22"/>
        <v>278.9384</v>
      </c>
      <c r="H296" s="136">
        <f t="shared" si="20"/>
        <v>268.21</v>
      </c>
      <c r="I296" s="137">
        <f t="shared" si="21"/>
        <v>268.21</v>
      </c>
      <c r="J296" s="379"/>
    </row>
    <row r="297" spans="1:10" ht="22.5">
      <c r="A297" s="340"/>
      <c r="B297" s="130" t="s">
        <v>33</v>
      </c>
      <c r="C297" s="131">
        <v>6</v>
      </c>
      <c r="D297" s="132"/>
      <c r="E297" s="133"/>
      <c r="F297" s="134">
        <v>525.69</v>
      </c>
      <c r="G297" s="135">
        <f t="shared" si="22"/>
        <v>546.7176000000001</v>
      </c>
      <c r="H297" s="136">
        <f t="shared" si="20"/>
        <v>525.69</v>
      </c>
      <c r="I297" s="137">
        <f t="shared" si="21"/>
        <v>525.69</v>
      </c>
      <c r="J297" s="379"/>
    </row>
    <row r="298" spans="1:10" ht="22.5">
      <c r="A298" s="340"/>
      <c r="B298" s="130" t="s">
        <v>34</v>
      </c>
      <c r="C298" s="131">
        <v>9</v>
      </c>
      <c r="D298" s="132">
        <v>72</v>
      </c>
      <c r="E298" s="133">
        <v>648</v>
      </c>
      <c r="F298" s="134">
        <v>274.09</v>
      </c>
      <c r="G298" s="135">
        <f t="shared" si="22"/>
        <v>285.05359999999996</v>
      </c>
      <c r="H298" s="136">
        <f t="shared" si="20"/>
        <v>274.09</v>
      </c>
      <c r="I298" s="137">
        <f t="shared" si="21"/>
        <v>274.09</v>
      </c>
      <c r="J298" s="379"/>
    </row>
    <row r="299" spans="1:10" ht="22.5">
      <c r="A299" s="340"/>
      <c r="B299" s="130" t="s">
        <v>257</v>
      </c>
      <c r="C299" s="131">
        <v>6</v>
      </c>
      <c r="D299" s="132"/>
      <c r="E299" s="133"/>
      <c r="F299" s="134">
        <v>537.22</v>
      </c>
      <c r="G299" s="135">
        <f t="shared" si="22"/>
        <v>558.7088</v>
      </c>
      <c r="H299" s="136">
        <f t="shared" si="20"/>
        <v>537.22</v>
      </c>
      <c r="I299" s="137">
        <f t="shared" si="21"/>
        <v>537.22</v>
      </c>
      <c r="J299" s="379"/>
    </row>
    <row r="300" spans="1:10" ht="22.5">
      <c r="A300" s="340"/>
      <c r="B300" s="130" t="s">
        <v>36</v>
      </c>
      <c r="C300" s="131">
        <v>9</v>
      </c>
      <c r="D300" s="132">
        <v>72</v>
      </c>
      <c r="E300" s="133">
        <v>648</v>
      </c>
      <c r="F300" s="134">
        <v>272.83</v>
      </c>
      <c r="G300" s="135">
        <f t="shared" si="22"/>
        <v>283.7432</v>
      </c>
      <c r="H300" s="136">
        <f t="shared" si="20"/>
        <v>272.83</v>
      </c>
      <c r="I300" s="137">
        <f t="shared" si="21"/>
        <v>272.83</v>
      </c>
      <c r="J300" s="379"/>
    </row>
    <row r="301" spans="1:10" ht="22.5">
      <c r="A301" s="340"/>
      <c r="B301" s="130" t="s">
        <v>258</v>
      </c>
      <c r="C301" s="131">
        <v>6</v>
      </c>
      <c r="D301" s="132"/>
      <c r="E301" s="133"/>
      <c r="F301" s="134">
        <v>534.75</v>
      </c>
      <c r="G301" s="135">
        <f t="shared" si="22"/>
        <v>556.14</v>
      </c>
      <c r="H301" s="136">
        <f t="shared" si="20"/>
        <v>534.75</v>
      </c>
      <c r="I301" s="137">
        <f t="shared" si="21"/>
        <v>534.75</v>
      </c>
      <c r="J301" s="379"/>
    </row>
    <row r="302" spans="1:10" ht="22.5">
      <c r="A302" s="340"/>
      <c r="B302" s="130" t="s">
        <v>38</v>
      </c>
      <c r="C302" s="131">
        <v>9</v>
      </c>
      <c r="D302" s="132">
        <v>72</v>
      </c>
      <c r="E302" s="133">
        <v>648</v>
      </c>
      <c r="F302" s="134">
        <v>265.56</v>
      </c>
      <c r="G302" s="135">
        <f t="shared" si="22"/>
        <v>276.18240000000003</v>
      </c>
      <c r="H302" s="136">
        <f t="shared" si="20"/>
        <v>265.56</v>
      </c>
      <c r="I302" s="137">
        <f t="shared" si="21"/>
        <v>265.56</v>
      </c>
      <c r="J302" s="379"/>
    </row>
    <row r="303" spans="1:10" ht="22.5">
      <c r="A303" s="340"/>
      <c r="B303" s="130" t="s">
        <v>259</v>
      </c>
      <c r="C303" s="131">
        <v>6</v>
      </c>
      <c r="D303" s="132"/>
      <c r="E303" s="133"/>
      <c r="F303" s="134">
        <v>520.5</v>
      </c>
      <c r="G303" s="135">
        <f t="shared" si="22"/>
        <v>541.32</v>
      </c>
      <c r="H303" s="136">
        <f t="shared" si="20"/>
        <v>520.5</v>
      </c>
      <c r="I303" s="137">
        <f t="shared" si="21"/>
        <v>520.5</v>
      </c>
      <c r="J303" s="379"/>
    </row>
    <row r="304" spans="1:10" ht="22.5">
      <c r="A304" s="340"/>
      <c r="B304" s="130" t="s">
        <v>40</v>
      </c>
      <c r="C304" s="131">
        <v>9</v>
      </c>
      <c r="D304" s="132">
        <v>72</v>
      </c>
      <c r="E304" s="133">
        <v>648</v>
      </c>
      <c r="F304" s="134">
        <v>276.47</v>
      </c>
      <c r="G304" s="135">
        <f t="shared" si="22"/>
        <v>287.52880000000005</v>
      </c>
      <c r="H304" s="136">
        <f t="shared" si="20"/>
        <v>276.47</v>
      </c>
      <c r="I304" s="137">
        <f t="shared" si="21"/>
        <v>276.47</v>
      </c>
      <c r="J304" s="379"/>
    </row>
    <row r="305" spans="1:10" ht="22.5">
      <c r="A305" s="340"/>
      <c r="B305" s="130" t="s">
        <v>260</v>
      </c>
      <c r="C305" s="131">
        <v>6</v>
      </c>
      <c r="D305" s="132"/>
      <c r="E305" s="133"/>
      <c r="F305" s="134">
        <v>541.88</v>
      </c>
      <c r="G305" s="135">
        <f t="shared" si="22"/>
        <v>563.5552</v>
      </c>
      <c r="H305" s="136">
        <f t="shared" si="20"/>
        <v>541.88</v>
      </c>
      <c r="I305" s="137">
        <f t="shared" si="21"/>
        <v>541.88</v>
      </c>
      <c r="J305" s="379"/>
    </row>
    <row r="306" spans="1:10" ht="12.75">
      <c r="A306" s="340"/>
      <c r="B306" s="130" t="s">
        <v>42</v>
      </c>
      <c r="C306" s="131">
        <v>9</v>
      </c>
      <c r="D306" s="132">
        <v>72</v>
      </c>
      <c r="E306" s="133">
        <v>648</v>
      </c>
      <c r="F306" s="134">
        <v>283.93</v>
      </c>
      <c r="G306" s="135">
        <f t="shared" si="22"/>
        <v>295.2872</v>
      </c>
      <c r="H306" s="136">
        <f t="shared" si="20"/>
        <v>283.93</v>
      </c>
      <c r="I306" s="137">
        <f t="shared" si="21"/>
        <v>283.93</v>
      </c>
      <c r="J306" s="379"/>
    </row>
    <row r="307" spans="1:10" ht="23.25" thickBot="1">
      <c r="A307" s="360"/>
      <c r="B307" s="139" t="s">
        <v>261</v>
      </c>
      <c r="C307" s="140">
        <v>6</v>
      </c>
      <c r="D307" s="141"/>
      <c r="E307" s="142"/>
      <c r="F307" s="143">
        <v>556.5</v>
      </c>
      <c r="G307" s="144">
        <f t="shared" si="22"/>
        <v>578.76</v>
      </c>
      <c r="H307" s="145">
        <f t="shared" si="20"/>
        <v>556.5</v>
      </c>
      <c r="I307" s="146">
        <f t="shared" si="21"/>
        <v>556.5</v>
      </c>
      <c r="J307" s="380"/>
    </row>
    <row r="308" spans="1:10" ht="13.5" thickBot="1">
      <c r="A308" s="381" t="s">
        <v>217</v>
      </c>
      <c r="B308" s="336"/>
      <c r="C308" s="336"/>
      <c r="D308" s="336"/>
      <c r="E308" s="336"/>
      <c r="F308" s="336"/>
      <c r="G308" s="336"/>
      <c r="H308" s="336"/>
      <c r="I308" s="336"/>
      <c r="J308" s="338"/>
    </row>
    <row r="309" spans="1:10" ht="12.75">
      <c r="A309" s="295" t="s">
        <v>218</v>
      </c>
      <c r="B309" s="9" t="s">
        <v>98</v>
      </c>
      <c r="C309" s="65"/>
      <c r="D309" s="107"/>
      <c r="E309" s="12"/>
      <c r="F309" s="13">
        <v>41.01</v>
      </c>
      <c r="G309" s="41">
        <f aca="true" t="shared" si="23" ref="G309:G350">F309+F309*4%</f>
        <v>42.6504</v>
      </c>
      <c r="H309" s="74">
        <f>F309/1</f>
        <v>41.01</v>
      </c>
      <c r="I309" s="41">
        <f>F309/1</f>
        <v>41.01</v>
      </c>
      <c r="J309" s="344" t="s">
        <v>0</v>
      </c>
    </row>
    <row r="310" spans="1:10" ht="12.75">
      <c r="A310" s="300"/>
      <c r="B310" s="17" t="s">
        <v>1</v>
      </c>
      <c r="C310" s="59">
        <v>25</v>
      </c>
      <c r="D310" s="99"/>
      <c r="E310" s="20"/>
      <c r="F310" s="21">
        <v>32.5</v>
      </c>
      <c r="G310" s="22">
        <f t="shared" si="23"/>
        <v>33.8</v>
      </c>
      <c r="H310" s="80">
        <f>F310/0.5</f>
        <v>65</v>
      </c>
      <c r="I310" s="22">
        <f>F310/0.5</f>
        <v>65</v>
      </c>
      <c r="J310" s="345"/>
    </row>
    <row r="311" spans="1:10" ht="12.75">
      <c r="A311" s="300"/>
      <c r="B311" s="17" t="s">
        <v>100</v>
      </c>
      <c r="C311" s="59">
        <v>8</v>
      </c>
      <c r="D311" s="42">
        <v>60</v>
      </c>
      <c r="E311" s="43">
        <v>480</v>
      </c>
      <c r="F311" s="21">
        <v>59.69</v>
      </c>
      <c r="G311" s="22">
        <f t="shared" si="23"/>
        <v>62.0776</v>
      </c>
      <c r="H311" s="80">
        <f>F311/1</f>
        <v>59.69</v>
      </c>
      <c r="I311" s="22">
        <f>F311/1</f>
        <v>59.69</v>
      </c>
      <c r="J311" s="345"/>
    </row>
    <row r="312" spans="1:10" ht="12.75">
      <c r="A312" s="300"/>
      <c r="B312" s="17" t="s">
        <v>101</v>
      </c>
      <c r="C312" s="59">
        <v>6</v>
      </c>
      <c r="D312" s="42">
        <v>48</v>
      </c>
      <c r="E312" s="43">
        <v>288</v>
      </c>
      <c r="F312" s="21">
        <v>115.11</v>
      </c>
      <c r="G312" s="22">
        <f t="shared" si="23"/>
        <v>119.7144</v>
      </c>
      <c r="H312" s="80">
        <f>F312/2</f>
        <v>57.555</v>
      </c>
      <c r="I312" s="22">
        <f>F312/2</f>
        <v>57.555</v>
      </c>
      <c r="J312" s="345"/>
    </row>
    <row r="313" spans="1:10" ht="12.75">
      <c r="A313" s="300"/>
      <c r="B313" s="17" t="s">
        <v>102</v>
      </c>
      <c r="C313" s="59">
        <v>4</v>
      </c>
      <c r="D313" s="42">
        <v>48</v>
      </c>
      <c r="E313" s="43">
        <v>192</v>
      </c>
      <c r="F313" s="21">
        <v>172.27</v>
      </c>
      <c r="G313" s="22">
        <f t="shared" si="23"/>
        <v>179.16080000000002</v>
      </c>
      <c r="H313" s="80">
        <f>F313/3</f>
        <v>57.42333333333334</v>
      </c>
      <c r="I313" s="22">
        <f>F313/3</f>
        <v>57.42333333333334</v>
      </c>
      <c r="J313" s="345"/>
    </row>
    <row r="314" spans="1:10" ht="12.75">
      <c r="A314" s="300"/>
      <c r="B314" s="17" t="s">
        <v>130</v>
      </c>
      <c r="C314" s="59">
        <v>1</v>
      </c>
      <c r="D314" s="42">
        <v>64</v>
      </c>
      <c r="E314" s="43">
        <v>64</v>
      </c>
      <c r="F314" s="21">
        <v>275.41</v>
      </c>
      <c r="G314" s="22">
        <f t="shared" si="23"/>
        <v>286.4264</v>
      </c>
      <c r="H314" s="80">
        <f>F314/5</f>
        <v>55.08200000000001</v>
      </c>
      <c r="I314" s="22">
        <f>F314/5</f>
        <v>55.08200000000001</v>
      </c>
      <c r="J314" s="345"/>
    </row>
    <row r="315" spans="1:10" ht="12.75">
      <c r="A315" s="300"/>
      <c r="B315" s="17" t="s">
        <v>2</v>
      </c>
      <c r="C315" s="59">
        <v>1</v>
      </c>
      <c r="D315" s="42">
        <v>44</v>
      </c>
      <c r="E315" s="43">
        <v>44</v>
      </c>
      <c r="F315" s="21">
        <v>547.21</v>
      </c>
      <c r="G315" s="22">
        <f t="shared" si="23"/>
        <v>569.0984000000001</v>
      </c>
      <c r="H315" s="80">
        <f>F315/10</f>
        <v>54.721000000000004</v>
      </c>
      <c r="I315" s="22">
        <f>F315/10</f>
        <v>54.721000000000004</v>
      </c>
      <c r="J315" s="345"/>
    </row>
    <row r="316" spans="1:10" ht="13.5" thickBot="1">
      <c r="A316" s="343"/>
      <c r="B316" s="31" t="s">
        <v>3</v>
      </c>
      <c r="C316" s="62">
        <v>1</v>
      </c>
      <c r="D316" s="46">
        <v>12</v>
      </c>
      <c r="E316" s="47">
        <v>12</v>
      </c>
      <c r="F316" s="66">
        <v>1624.5</v>
      </c>
      <c r="G316" s="36">
        <f t="shared" si="23"/>
        <v>1689.48</v>
      </c>
      <c r="H316" s="77">
        <f>F316/30</f>
        <v>54.15</v>
      </c>
      <c r="I316" s="36">
        <f>F316/30</f>
        <v>54.15</v>
      </c>
      <c r="J316" s="346"/>
    </row>
    <row r="317" spans="1:10" ht="12.75">
      <c r="A317" s="300" t="s">
        <v>4</v>
      </c>
      <c r="B317" s="17" t="s">
        <v>98</v>
      </c>
      <c r="C317" s="59"/>
      <c r="D317" s="99"/>
      <c r="E317" s="20"/>
      <c r="F317" s="21">
        <v>54.77</v>
      </c>
      <c r="G317" s="22">
        <f t="shared" si="23"/>
        <v>56.960800000000006</v>
      </c>
      <c r="H317" s="80">
        <f>F317/1</f>
        <v>54.77</v>
      </c>
      <c r="I317" s="22">
        <f>F317/1</f>
        <v>54.77</v>
      </c>
      <c r="J317" s="345" t="s">
        <v>5</v>
      </c>
    </row>
    <row r="318" spans="1:10" ht="12.75">
      <c r="A318" s="300"/>
      <c r="B318" s="17" t="s">
        <v>1</v>
      </c>
      <c r="C318" s="59">
        <v>25</v>
      </c>
      <c r="D318" s="99"/>
      <c r="E318" s="20"/>
      <c r="F318" s="21">
        <v>34.37</v>
      </c>
      <c r="G318" s="22">
        <f t="shared" si="23"/>
        <v>35.7448</v>
      </c>
      <c r="H318" s="80">
        <f>F318/0.5</f>
        <v>68.74</v>
      </c>
      <c r="I318" s="22">
        <f>F318/0.5</f>
        <v>68.74</v>
      </c>
      <c r="J318" s="345"/>
    </row>
    <row r="319" spans="1:10" ht="12.75">
      <c r="A319" s="300"/>
      <c r="B319" s="17" t="s">
        <v>100</v>
      </c>
      <c r="C319" s="59">
        <v>8</v>
      </c>
      <c r="D319" s="42">
        <v>60</v>
      </c>
      <c r="E319" s="43">
        <v>480</v>
      </c>
      <c r="F319" s="21">
        <v>68.54</v>
      </c>
      <c r="G319" s="22">
        <f t="shared" si="23"/>
        <v>71.28160000000001</v>
      </c>
      <c r="H319" s="80">
        <f>F319/1</f>
        <v>68.54</v>
      </c>
      <c r="I319" s="22">
        <f>F319/1</f>
        <v>68.54</v>
      </c>
      <c r="J319" s="345"/>
    </row>
    <row r="320" spans="1:10" ht="12.75">
      <c r="A320" s="300"/>
      <c r="B320" s="17" t="s">
        <v>101</v>
      </c>
      <c r="C320" s="59">
        <v>6</v>
      </c>
      <c r="D320" s="42">
        <v>48</v>
      </c>
      <c r="E320" s="43">
        <v>288</v>
      </c>
      <c r="F320" s="21">
        <v>128.91</v>
      </c>
      <c r="G320" s="22">
        <f t="shared" si="23"/>
        <v>134.0664</v>
      </c>
      <c r="H320" s="80">
        <f>F320/2</f>
        <v>64.455</v>
      </c>
      <c r="I320" s="22">
        <f>F320/2</f>
        <v>64.455</v>
      </c>
      <c r="J320" s="345"/>
    </row>
    <row r="321" spans="1:10" ht="12.75">
      <c r="A321" s="300"/>
      <c r="B321" s="17" t="s">
        <v>102</v>
      </c>
      <c r="C321" s="59">
        <v>4</v>
      </c>
      <c r="D321" s="42">
        <v>48</v>
      </c>
      <c r="E321" s="43">
        <v>192</v>
      </c>
      <c r="F321" s="21">
        <v>191.52</v>
      </c>
      <c r="G321" s="22">
        <f t="shared" si="23"/>
        <v>199.1808</v>
      </c>
      <c r="H321" s="80">
        <f>F321/3</f>
        <v>63.84</v>
      </c>
      <c r="I321" s="22">
        <f>F321/3</f>
        <v>63.84</v>
      </c>
      <c r="J321" s="345"/>
    </row>
    <row r="322" spans="1:10" ht="12.75">
      <c r="A322" s="300"/>
      <c r="B322" s="17" t="s">
        <v>130</v>
      </c>
      <c r="C322" s="59">
        <v>1</v>
      </c>
      <c r="D322" s="42">
        <v>64</v>
      </c>
      <c r="E322" s="43">
        <v>64</v>
      </c>
      <c r="F322" s="21">
        <v>307.43</v>
      </c>
      <c r="G322" s="22">
        <f t="shared" si="23"/>
        <v>319.7272</v>
      </c>
      <c r="H322" s="80">
        <f>F322/5</f>
        <v>61.486000000000004</v>
      </c>
      <c r="I322" s="22">
        <f>F322/5</f>
        <v>61.486000000000004</v>
      </c>
      <c r="J322" s="345"/>
    </row>
    <row r="323" spans="1:10" ht="12.75">
      <c r="A323" s="300"/>
      <c r="B323" s="17" t="s">
        <v>2</v>
      </c>
      <c r="C323" s="59">
        <v>1</v>
      </c>
      <c r="D323" s="42">
        <v>44</v>
      </c>
      <c r="E323" s="43">
        <v>44</v>
      </c>
      <c r="F323" s="21">
        <v>611.24</v>
      </c>
      <c r="G323" s="22">
        <f t="shared" si="23"/>
        <v>635.6896</v>
      </c>
      <c r="H323" s="80">
        <f>F323/10</f>
        <v>61.124</v>
      </c>
      <c r="I323" s="22">
        <f>F323/10</f>
        <v>61.124</v>
      </c>
      <c r="J323" s="345"/>
    </row>
    <row r="324" spans="1:10" ht="13.5" thickBot="1">
      <c r="A324" s="300"/>
      <c r="B324" s="17" t="s">
        <v>3</v>
      </c>
      <c r="C324" s="59">
        <v>1</v>
      </c>
      <c r="D324" s="42">
        <v>12</v>
      </c>
      <c r="E324" s="43">
        <v>12</v>
      </c>
      <c r="F324" s="21">
        <v>1816.75</v>
      </c>
      <c r="G324" s="22">
        <f t="shared" si="23"/>
        <v>1889.42</v>
      </c>
      <c r="H324" s="80">
        <f>F324/30</f>
        <v>60.55833333333333</v>
      </c>
      <c r="I324" s="22">
        <f>F324/30</f>
        <v>60.55833333333333</v>
      </c>
      <c r="J324" s="345"/>
    </row>
    <row r="325" spans="1:10" ht="12.75">
      <c r="A325" s="295" t="s">
        <v>6</v>
      </c>
      <c r="B325" s="9" t="s">
        <v>98</v>
      </c>
      <c r="C325" s="65"/>
      <c r="D325" s="107"/>
      <c r="E325" s="12"/>
      <c r="F325" s="13">
        <v>107.39</v>
      </c>
      <c r="G325" s="41">
        <f t="shared" si="23"/>
        <v>111.6856</v>
      </c>
      <c r="H325" s="74">
        <f>F325/1</f>
        <v>107.39</v>
      </c>
      <c r="I325" s="41">
        <f>F325/1</f>
        <v>107.39</v>
      </c>
      <c r="J325" s="344" t="s">
        <v>7</v>
      </c>
    </row>
    <row r="326" spans="1:10" ht="12.75">
      <c r="A326" s="300"/>
      <c r="B326" s="17" t="s">
        <v>1</v>
      </c>
      <c r="C326" s="59">
        <v>25</v>
      </c>
      <c r="D326" s="99"/>
      <c r="E326" s="20"/>
      <c r="F326" s="21">
        <v>75.71</v>
      </c>
      <c r="G326" s="22">
        <f t="shared" si="23"/>
        <v>78.7384</v>
      </c>
      <c r="H326" s="80">
        <f>F326/0.5</f>
        <v>151.42</v>
      </c>
      <c r="I326" s="22">
        <f>F326/0.5</f>
        <v>151.42</v>
      </c>
      <c r="J326" s="345"/>
    </row>
    <row r="327" spans="1:10" ht="12.75">
      <c r="A327" s="300"/>
      <c r="B327" s="17" t="s">
        <v>100</v>
      </c>
      <c r="C327" s="59">
        <v>8</v>
      </c>
      <c r="D327" s="42">
        <v>60</v>
      </c>
      <c r="E327" s="43">
        <v>480</v>
      </c>
      <c r="F327" s="21">
        <v>133.88</v>
      </c>
      <c r="G327" s="22">
        <f t="shared" si="23"/>
        <v>139.2352</v>
      </c>
      <c r="H327" s="80">
        <f>F327/1</f>
        <v>133.88</v>
      </c>
      <c r="I327" s="22">
        <f>F327/1</f>
        <v>133.88</v>
      </c>
      <c r="J327" s="345"/>
    </row>
    <row r="328" spans="1:10" ht="12.75">
      <c r="A328" s="300"/>
      <c r="B328" s="17" t="s">
        <v>101</v>
      </c>
      <c r="C328" s="59">
        <v>6</v>
      </c>
      <c r="D328" s="42">
        <v>48</v>
      </c>
      <c r="E328" s="43">
        <v>288</v>
      </c>
      <c r="F328" s="21">
        <v>267.38</v>
      </c>
      <c r="G328" s="22">
        <f t="shared" si="23"/>
        <v>278.0752</v>
      </c>
      <c r="H328" s="80">
        <f>F328/2</f>
        <v>133.69</v>
      </c>
      <c r="I328" s="22">
        <f>F328/2</f>
        <v>133.69</v>
      </c>
      <c r="J328" s="345"/>
    </row>
    <row r="329" spans="1:10" ht="12.75">
      <c r="A329" s="300"/>
      <c r="B329" s="17" t="s">
        <v>102</v>
      </c>
      <c r="C329" s="59">
        <v>4</v>
      </c>
      <c r="D329" s="42">
        <v>48</v>
      </c>
      <c r="E329" s="43">
        <v>192</v>
      </c>
      <c r="F329" s="21">
        <v>397.83</v>
      </c>
      <c r="G329" s="22">
        <f t="shared" si="23"/>
        <v>413.7432</v>
      </c>
      <c r="H329" s="80">
        <f>F329/3</f>
        <v>132.60999999999999</v>
      </c>
      <c r="I329" s="22">
        <f>F329/3</f>
        <v>132.60999999999999</v>
      </c>
      <c r="J329" s="345"/>
    </row>
    <row r="330" spans="1:10" ht="12.75">
      <c r="A330" s="300"/>
      <c r="B330" s="17" t="s">
        <v>130</v>
      </c>
      <c r="C330" s="59">
        <v>1</v>
      </c>
      <c r="D330" s="42">
        <v>64</v>
      </c>
      <c r="E330" s="43">
        <v>64</v>
      </c>
      <c r="F330" s="21">
        <v>657.79</v>
      </c>
      <c r="G330" s="22">
        <f t="shared" si="23"/>
        <v>684.1016</v>
      </c>
      <c r="H330" s="80">
        <f>F330/5</f>
        <v>131.558</v>
      </c>
      <c r="I330" s="22">
        <f>F330/5</f>
        <v>131.558</v>
      </c>
      <c r="J330" s="345"/>
    </row>
    <row r="331" spans="1:10" ht="12.75">
      <c r="A331" s="300"/>
      <c r="B331" s="17" t="s">
        <v>2</v>
      </c>
      <c r="C331" s="59">
        <v>1</v>
      </c>
      <c r="D331" s="42">
        <v>44</v>
      </c>
      <c r="E331" s="43">
        <v>44</v>
      </c>
      <c r="F331" s="21">
        <v>1279.58</v>
      </c>
      <c r="G331" s="22">
        <f t="shared" si="23"/>
        <v>1330.7631999999999</v>
      </c>
      <c r="H331" s="80">
        <f>F331/10</f>
        <v>127.958</v>
      </c>
      <c r="I331" s="22">
        <f>F331/10</f>
        <v>127.958</v>
      </c>
      <c r="J331" s="345"/>
    </row>
    <row r="332" spans="1:10" ht="13.5" thickBot="1">
      <c r="A332" s="343"/>
      <c r="B332" s="31" t="s">
        <v>3</v>
      </c>
      <c r="C332" s="62">
        <v>1</v>
      </c>
      <c r="D332" s="46">
        <v>12</v>
      </c>
      <c r="E332" s="47">
        <v>12</v>
      </c>
      <c r="F332" s="66">
        <v>3830</v>
      </c>
      <c r="G332" s="36">
        <f t="shared" si="23"/>
        <v>3983.2</v>
      </c>
      <c r="H332" s="77">
        <f>F332/30</f>
        <v>127.66666666666667</v>
      </c>
      <c r="I332" s="36">
        <f>F332/30</f>
        <v>127.66666666666667</v>
      </c>
      <c r="J332" s="346"/>
    </row>
    <row r="333" spans="1:10" ht="12.75">
      <c r="A333" s="295" t="s">
        <v>8</v>
      </c>
      <c r="B333" s="9" t="s">
        <v>98</v>
      </c>
      <c r="C333" s="65"/>
      <c r="D333" s="88"/>
      <c r="E333" s="147"/>
      <c r="F333" s="13">
        <v>19.8</v>
      </c>
      <c r="G333" s="41">
        <f t="shared" si="23"/>
        <v>20.592000000000002</v>
      </c>
      <c r="H333" s="74">
        <f>F333/1</f>
        <v>19.8</v>
      </c>
      <c r="I333" s="41">
        <f>F333/1</f>
        <v>19.8</v>
      </c>
      <c r="J333" s="344" t="s">
        <v>9</v>
      </c>
    </row>
    <row r="334" spans="1:10" ht="12.75">
      <c r="A334" s="300"/>
      <c r="B334" s="60" t="str">
        <f aca="true" t="shared" si="24" ref="B334:B339">B345</f>
        <v>1,5 кг (евроведро)</v>
      </c>
      <c r="C334" s="59">
        <v>8</v>
      </c>
      <c r="D334" s="42">
        <v>60</v>
      </c>
      <c r="E334" s="43">
        <v>480</v>
      </c>
      <c r="F334" s="21">
        <v>44.92</v>
      </c>
      <c r="G334" s="22">
        <f t="shared" si="23"/>
        <v>46.7168</v>
      </c>
      <c r="H334" s="80">
        <f>F334/1.5</f>
        <v>29.94666666666667</v>
      </c>
      <c r="I334" s="22">
        <f>F334/1.5</f>
        <v>29.94666666666667</v>
      </c>
      <c r="J334" s="345"/>
    </row>
    <row r="335" spans="1:10" ht="12.75">
      <c r="A335" s="300"/>
      <c r="B335" s="60" t="str">
        <f t="shared" si="24"/>
        <v>3,0 кг (евроведро)</v>
      </c>
      <c r="C335" s="59">
        <v>6</v>
      </c>
      <c r="D335" s="42">
        <v>48</v>
      </c>
      <c r="E335" s="43">
        <v>288</v>
      </c>
      <c r="F335" s="21">
        <v>85.33</v>
      </c>
      <c r="G335" s="22">
        <f t="shared" si="23"/>
        <v>88.7432</v>
      </c>
      <c r="H335" s="80">
        <f>F335/3</f>
        <v>28.44333333333333</v>
      </c>
      <c r="I335" s="22">
        <f>F335/3</f>
        <v>28.44333333333333</v>
      </c>
      <c r="J335" s="345"/>
    </row>
    <row r="336" spans="1:10" ht="12.75">
      <c r="A336" s="300"/>
      <c r="B336" s="60" t="str">
        <f t="shared" si="24"/>
        <v>5,0 кг (евроведро)</v>
      </c>
      <c r="C336" s="59">
        <v>4</v>
      </c>
      <c r="D336" s="42">
        <v>48</v>
      </c>
      <c r="E336" s="43">
        <v>192</v>
      </c>
      <c r="F336" s="21">
        <v>137.15</v>
      </c>
      <c r="G336" s="22">
        <f t="shared" si="23"/>
        <v>142.636</v>
      </c>
      <c r="H336" s="80">
        <f>F336/5</f>
        <v>27.43</v>
      </c>
      <c r="I336" s="22">
        <f>F336/5</f>
        <v>27.43</v>
      </c>
      <c r="J336" s="345"/>
    </row>
    <row r="337" spans="1:10" ht="12.75">
      <c r="A337" s="300"/>
      <c r="B337" s="60" t="str">
        <f t="shared" si="24"/>
        <v>8,0 кг (евроведро)</v>
      </c>
      <c r="C337" s="59">
        <v>1</v>
      </c>
      <c r="D337" s="42">
        <v>64</v>
      </c>
      <c r="E337" s="43">
        <v>64</v>
      </c>
      <c r="F337" s="21">
        <v>210.88</v>
      </c>
      <c r="G337" s="22">
        <f t="shared" si="23"/>
        <v>219.3152</v>
      </c>
      <c r="H337" s="80">
        <f>F337/8</f>
        <v>26.36</v>
      </c>
      <c r="I337" s="22">
        <f>F337/8</f>
        <v>26.36</v>
      </c>
      <c r="J337" s="345"/>
    </row>
    <row r="338" spans="1:10" ht="12.75">
      <c r="A338" s="300"/>
      <c r="B338" s="60" t="str">
        <f t="shared" si="24"/>
        <v>15,0 кг (евроведро)</v>
      </c>
      <c r="C338" s="59">
        <v>1</v>
      </c>
      <c r="D338" s="42">
        <v>44</v>
      </c>
      <c r="E338" s="43">
        <v>44</v>
      </c>
      <c r="F338" s="21">
        <v>388.57</v>
      </c>
      <c r="G338" s="22">
        <f t="shared" si="23"/>
        <v>404.1128</v>
      </c>
      <c r="H338" s="80">
        <f>F338/15</f>
        <v>25.904666666666667</v>
      </c>
      <c r="I338" s="22">
        <f>F338/15</f>
        <v>25.904666666666667</v>
      </c>
      <c r="J338" s="345"/>
    </row>
    <row r="339" spans="1:10" ht="13.5" thickBot="1">
      <c r="A339" s="343"/>
      <c r="B339" s="61" t="str">
        <f t="shared" si="24"/>
        <v>30,0 кг (евроведро)</v>
      </c>
      <c r="C339" s="62">
        <v>1</v>
      </c>
      <c r="D339" s="46">
        <v>12</v>
      </c>
      <c r="E339" s="47">
        <v>12</v>
      </c>
      <c r="F339" s="66">
        <v>731.45</v>
      </c>
      <c r="G339" s="36">
        <f t="shared" si="23"/>
        <v>760.7080000000001</v>
      </c>
      <c r="H339" s="77">
        <f>F339/30</f>
        <v>24.381666666666668</v>
      </c>
      <c r="I339" s="36">
        <f>F339/30</f>
        <v>24.381666666666668</v>
      </c>
      <c r="J339" s="346"/>
    </row>
    <row r="340" spans="1:10" ht="12.75">
      <c r="A340" s="300" t="s">
        <v>10</v>
      </c>
      <c r="B340" s="17" t="s">
        <v>98</v>
      </c>
      <c r="C340" s="59"/>
      <c r="D340" s="99"/>
      <c r="E340" s="20"/>
      <c r="F340" s="21">
        <v>27.58</v>
      </c>
      <c r="G340" s="22">
        <f t="shared" si="23"/>
        <v>28.6832</v>
      </c>
      <c r="H340" s="80">
        <f>F340</f>
        <v>27.58</v>
      </c>
      <c r="I340" s="22">
        <f>F340/1</f>
        <v>27.58</v>
      </c>
      <c r="J340" s="345" t="s">
        <v>11</v>
      </c>
    </row>
    <row r="341" spans="1:10" ht="12.75">
      <c r="A341" s="300"/>
      <c r="B341" s="17" t="s">
        <v>12</v>
      </c>
      <c r="C341" s="59">
        <v>8</v>
      </c>
      <c r="D341" s="42">
        <v>60</v>
      </c>
      <c r="E341" s="43">
        <v>480</v>
      </c>
      <c r="F341" s="21">
        <v>43.43</v>
      </c>
      <c r="G341" s="22">
        <f t="shared" si="23"/>
        <v>45.1672</v>
      </c>
      <c r="H341" s="80">
        <f>F341/1.2</f>
        <v>36.19166666666667</v>
      </c>
      <c r="I341" s="22">
        <f>F341/1.2</f>
        <v>36.19166666666667</v>
      </c>
      <c r="J341" s="345"/>
    </row>
    <row r="342" spans="1:10" ht="12.75">
      <c r="A342" s="300"/>
      <c r="B342" s="17" t="s">
        <v>13</v>
      </c>
      <c r="C342" s="59">
        <v>6</v>
      </c>
      <c r="D342" s="42">
        <v>48</v>
      </c>
      <c r="E342" s="43">
        <v>288</v>
      </c>
      <c r="F342" s="21">
        <v>85.33</v>
      </c>
      <c r="G342" s="22">
        <f t="shared" si="23"/>
        <v>88.7432</v>
      </c>
      <c r="H342" s="80">
        <f>F342/2.5</f>
        <v>34.132</v>
      </c>
      <c r="I342" s="22">
        <f>F342/2.5</f>
        <v>34.132</v>
      </c>
      <c r="J342" s="345"/>
    </row>
    <row r="343" spans="1:10" ht="13.5" thickBot="1">
      <c r="A343" s="300"/>
      <c r="B343" s="17" t="s">
        <v>14</v>
      </c>
      <c r="C343" s="59">
        <v>1</v>
      </c>
      <c r="D343" s="42">
        <v>36</v>
      </c>
      <c r="E343" s="43">
        <v>36</v>
      </c>
      <c r="F343" s="21">
        <v>434.29</v>
      </c>
      <c r="G343" s="22">
        <f t="shared" si="23"/>
        <v>451.6616</v>
      </c>
      <c r="H343" s="80">
        <f>F343/14</f>
        <v>31.020714285714288</v>
      </c>
      <c r="I343" s="22">
        <f>F343/14</f>
        <v>31.020714285714288</v>
      </c>
      <c r="J343" s="345"/>
    </row>
    <row r="344" spans="1:10" ht="12.75">
      <c r="A344" s="295" t="s">
        <v>15</v>
      </c>
      <c r="B344" s="9" t="s">
        <v>98</v>
      </c>
      <c r="C344" s="65"/>
      <c r="D344" s="107"/>
      <c r="E344" s="12"/>
      <c r="F344" s="13">
        <v>30.4</v>
      </c>
      <c r="G344" s="41">
        <f t="shared" si="23"/>
        <v>31.616</v>
      </c>
      <c r="H344" s="74">
        <f>F344</f>
        <v>30.4</v>
      </c>
      <c r="I344" s="41">
        <f>F344/1</f>
        <v>30.4</v>
      </c>
      <c r="J344" s="344" t="s">
        <v>16</v>
      </c>
    </row>
    <row r="345" spans="1:10" ht="12.75">
      <c r="A345" s="300"/>
      <c r="B345" s="17" t="s">
        <v>17</v>
      </c>
      <c r="C345" s="59">
        <v>8</v>
      </c>
      <c r="D345" s="42">
        <v>60</v>
      </c>
      <c r="E345" s="43">
        <v>480</v>
      </c>
      <c r="F345" s="21">
        <v>60.75</v>
      </c>
      <c r="G345" s="22">
        <f t="shared" si="23"/>
        <v>63.18</v>
      </c>
      <c r="H345" s="80">
        <f>F345/1.5</f>
        <v>40.5</v>
      </c>
      <c r="I345" s="22">
        <f>F345/1.5</f>
        <v>40.5</v>
      </c>
      <c r="J345" s="345"/>
    </row>
    <row r="346" spans="1:10" ht="12.75">
      <c r="A346" s="300"/>
      <c r="B346" s="17" t="s">
        <v>102</v>
      </c>
      <c r="C346" s="59">
        <v>6</v>
      </c>
      <c r="D346" s="42">
        <v>48</v>
      </c>
      <c r="E346" s="43">
        <v>288</v>
      </c>
      <c r="F346" s="21">
        <v>118.14</v>
      </c>
      <c r="G346" s="22">
        <f t="shared" si="23"/>
        <v>122.8656</v>
      </c>
      <c r="H346" s="80">
        <f>F346/3</f>
        <v>39.38</v>
      </c>
      <c r="I346" s="22">
        <f>F346/3</f>
        <v>39.38</v>
      </c>
      <c r="J346" s="345"/>
    </row>
    <row r="347" spans="1:10" ht="12.75">
      <c r="A347" s="300"/>
      <c r="B347" s="17" t="s">
        <v>130</v>
      </c>
      <c r="C347" s="59">
        <v>4</v>
      </c>
      <c r="D347" s="42">
        <v>36</v>
      </c>
      <c r="E347" s="43">
        <v>144</v>
      </c>
      <c r="F347" s="21">
        <v>196.89</v>
      </c>
      <c r="G347" s="22">
        <f t="shared" si="23"/>
        <v>204.76559999999998</v>
      </c>
      <c r="H347" s="80">
        <f>F347/5</f>
        <v>39.378</v>
      </c>
      <c r="I347" s="22">
        <f>F347/5</f>
        <v>39.378</v>
      </c>
      <c r="J347" s="345"/>
    </row>
    <row r="348" spans="1:10" ht="12.75">
      <c r="A348" s="300"/>
      <c r="B348" s="17" t="s">
        <v>18</v>
      </c>
      <c r="C348" s="59">
        <v>1</v>
      </c>
      <c r="D348" s="42">
        <v>60</v>
      </c>
      <c r="E348" s="43">
        <v>60</v>
      </c>
      <c r="F348" s="21">
        <v>310.62</v>
      </c>
      <c r="G348" s="22">
        <f t="shared" si="23"/>
        <v>323.0448</v>
      </c>
      <c r="H348" s="80">
        <f>F348/8</f>
        <v>38.8275</v>
      </c>
      <c r="I348" s="22">
        <f>F348/8</f>
        <v>38.8275</v>
      </c>
      <c r="J348" s="345"/>
    </row>
    <row r="349" spans="1:10" ht="12.75">
      <c r="A349" s="300"/>
      <c r="B349" s="17" t="s">
        <v>131</v>
      </c>
      <c r="C349" s="59">
        <v>1</v>
      </c>
      <c r="D349" s="42">
        <v>36</v>
      </c>
      <c r="E349" s="43">
        <v>36</v>
      </c>
      <c r="F349" s="21">
        <v>582.4</v>
      </c>
      <c r="G349" s="22">
        <f t="shared" si="23"/>
        <v>605.696</v>
      </c>
      <c r="H349" s="80">
        <f>F349/15</f>
        <v>38.82666666666667</v>
      </c>
      <c r="I349" s="22">
        <f>F349/15</f>
        <v>38.82666666666667</v>
      </c>
      <c r="J349" s="345"/>
    </row>
    <row r="350" spans="1:10" ht="13.5" thickBot="1">
      <c r="A350" s="343"/>
      <c r="B350" s="31" t="s">
        <v>3</v>
      </c>
      <c r="C350" s="62">
        <v>1</v>
      </c>
      <c r="D350" s="46">
        <v>12</v>
      </c>
      <c r="E350" s="47">
        <v>12</v>
      </c>
      <c r="F350" s="66">
        <v>1164.75</v>
      </c>
      <c r="G350" s="36">
        <f t="shared" si="23"/>
        <v>1211.34</v>
      </c>
      <c r="H350" s="77">
        <f>F350/30</f>
        <v>38.825</v>
      </c>
      <c r="I350" s="36">
        <f>F350/30</f>
        <v>38.825</v>
      </c>
      <c r="J350" s="346"/>
    </row>
    <row r="351" spans="1:10" ht="12.75">
      <c r="A351" s="1"/>
      <c r="B351" s="2"/>
      <c r="C351" s="2"/>
      <c r="D351" s="2"/>
      <c r="E351" s="2"/>
      <c r="F351" s="2"/>
      <c r="G351" s="2"/>
      <c r="H351" s="2"/>
      <c r="I351" s="2"/>
      <c r="J351" s="3"/>
    </row>
    <row r="352" spans="1:10" ht="20.25">
      <c r="A352" s="382" t="s">
        <v>19</v>
      </c>
      <c r="B352" s="382"/>
      <c r="C352" s="382"/>
      <c r="D352" s="382"/>
      <c r="E352" s="382"/>
      <c r="F352" s="382"/>
      <c r="G352" s="382"/>
      <c r="H352" s="382"/>
      <c r="I352" s="382"/>
      <c r="J352" s="382"/>
    </row>
  </sheetData>
  <sheetProtection/>
  <mergeCells count="127">
    <mergeCell ref="A352:J352"/>
    <mergeCell ref="A333:A339"/>
    <mergeCell ref="J333:J339"/>
    <mergeCell ref="A340:A343"/>
    <mergeCell ref="J340:J343"/>
    <mergeCell ref="A344:A350"/>
    <mergeCell ref="J344:J350"/>
    <mergeCell ref="A309:A316"/>
    <mergeCell ref="J309:J316"/>
    <mergeCell ref="A325:A332"/>
    <mergeCell ref="J325:J332"/>
    <mergeCell ref="A317:A324"/>
    <mergeCell ref="J317:J324"/>
    <mergeCell ref="A280:A281"/>
    <mergeCell ref="J280:J281"/>
    <mergeCell ref="J283:J307"/>
    <mergeCell ref="A308:J308"/>
    <mergeCell ref="A282:J282"/>
    <mergeCell ref="A283:A307"/>
    <mergeCell ref="A251:J251"/>
    <mergeCell ref="A255:A279"/>
    <mergeCell ref="J255:J279"/>
    <mergeCell ref="A252:A254"/>
    <mergeCell ref="J252:J254"/>
    <mergeCell ref="A229:A235"/>
    <mergeCell ref="J229:J235"/>
    <mergeCell ref="A215:A221"/>
    <mergeCell ref="A250:J250"/>
    <mergeCell ref="A200:J200"/>
    <mergeCell ref="A201:A207"/>
    <mergeCell ref="J201:J207"/>
    <mergeCell ref="A243:A249"/>
    <mergeCell ref="J243:J249"/>
    <mergeCell ref="A236:A242"/>
    <mergeCell ref="J236:J242"/>
    <mergeCell ref="J215:J221"/>
    <mergeCell ref="A222:A228"/>
    <mergeCell ref="J222:J228"/>
    <mergeCell ref="A208:A214"/>
    <mergeCell ref="J208:J214"/>
    <mergeCell ref="A186:A187"/>
    <mergeCell ref="J186:J187"/>
    <mergeCell ref="A188:J188"/>
    <mergeCell ref="A189:J189"/>
    <mergeCell ref="A190:A194"/>
    <mergeCell ref="J190:J194"/>
    <mergeCell ref="A195:A199"/>
    <mergeCell ref="J195:J199"/>
    <mergeCell ref="J154:J161"/>
    <mergeCell ref="A162:A169"/>
    <mergeCell ref="J162:J169"/>
    <mergeCell ref="A170:A177"/>
    <mergeCell ref="J170:J177"/>
    <mergeCell ref="A121:J121"/>
    <mergeCell ref="A122:A129"/>
    <mergeCell ref="J122:J129"/>
    <mergeCell ref="A178:A185"/>
    <mergeCell ref="J178:J185"/>
    <mergeCell ref="A138:A145"/>
    <mergeCell ref="J138:J145"/>
    <mergeCell ref="A146:A153"/>
    <mergeCell ref="J146:J153"/>
    <mergeCell ref="A154:A161"/>
    <mergeCell ref="A130:A137"/>
    <mergeCell ref="J130:J137"/>
    <mergeCell ref="A99:A104"/>
    <mergeCell ref="J99:J104"/>
    <mergeCell ref="A105:A110"/>
    <mergeCell ref="J105:J110"/>
    <mergeCell ref="A111:A112"/>
    <mergeCell ref="J111:J112"/>
    <mergeCell ref="A113:A120"/>
    <mergeCell ref="J113:J120"/>
    <mergeCell ref="J63:J73"/>
    <mergeCell ref="A74:A82"/>
    <mergeCell ref="J74:J82"/>
    <mergeCell ref="A83:A88"/>
    <mergeCell ref="J83:J88"/>
    <mergeCell ref="A39:A47"/>
    <mergeCell ref="J39:J47"/>
    <mergeCell ref="A89:A98"/>
    <mergeCell ref="J89:J98"/>
    <mergeCell ref="J55:J59"/>
    <mergeCell ref="A58:A59"/>
    <mergeCell ref="A60:A61"/>
    <mergeCell ref="J60:J61"/>
    <mergeCell ref="A62:J62"/>
    <mergeCell ref="A63:A73"/>
    <mergeCell ref="A48:A54"/>
    <mergeCell ref="J48:J54"/>
    <mergeCell ref="J11:J13"/>
    <mergeCell ref="A14:J14"/>
    <mergeCell ref="A15:A22"/>
    <mergeCell ref="J15:J22"/>
    <mergeCell ref="A23:A30"/>
    <mergeCell ref="J23:J30"/>
    <mergeCell ref="A31:A38"/>
    <mergeCell ref="J31:J38"/>
    <mergeCell ref="J8:J10"/>
    <mergeCell ref="A11:A13"/>
    <mergeCell ref="B11:B13"/>
    <mergeCell ref="C11:C13"/>
    <mergeCell ref="D11:D13"/>
    <mergeCell ref="E11:E13"/>
    <mergeCell ref="F11:F13"/>
    <mergeCell ref="G11:G13"/>
    <mergeCell ref="H11:H13"/>
    <mergeCell ref="I11:I13"/>
    <mergeCell ref="A7:J7"/>
    <mergeCell ref="A8:A10"/>
    <mergeCell ref="B8:B10"/>
    <mergeCell ref="C8:C10"/>
    <mergeCell ref="D8:D10"/>
    <mergeCell ref="E8:E10"/>
    <mergeCell ref="F8:F10"/>
    <mergeCell ref="G8:G10"/>
    <mergeCell ref="H8:H10"/>
    <mergeCell ref="I8:I10"/>
    <mergeCell ref="A1:J1"/>
    <mergeCell ref="A2:J2"/>
    <mergeCell ref="A3:J3"/>
    <mergeCell ref="A4:J4"/>
    <mergeCell ref="J5:J6"/>
    <mergeCell ref="A5:A6"/>
    <mergeCell ref="B5:B6"/>
    <mergeCell ref="C5:E5"/>
    <mergeCell ref="F5:I5"/>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2:G98"/>
  <sheetViews>
    <sheetView tabSelected="1" zoomScalePageLayoutView="0" workbookViewId="0" topLeftCell="A82">
      <selection activeCell="F93" sqref="F93"/>
    </sheetView>
  </sheetViews>
  <sheetFormatPr defaultColWidth="9.00390625" defaultRowHeight="12.75"/>
  <cols>
    <col min="1" max="1" width="27.25390625" style="0" customWidth="1"/>
    <col min="4" max="4" width="10.875" style="0" customWidth="1"/>
    <col min="5" max="5" width="11.375" style="0" customWidth="1"/>
    <col min="6" max="6" width="13.125" style="0" customWidth="1"/>
    <col min="7" max="7" width="54.875" style="0" customWidth="1"/>
  </cols>
  <sheetData>
    <row r="2" spans="1:7" ht="15.75">
      <c r="A2" s="383" t="s">
        <v>264</v>
      </c>
      <c r="B2" s="384"/>
      <c r="C2" s="384"/>
      <c r="D2" s="384"/>
      <c r="E2" s="384"/>
      <c r="F2" s="384"/>
      <c r="G2" s="385"/>
    </row>
    <row r="3" spans="1:7" ht="12.75">
      <c r="A3" s="148"/>
      <c r="B3" s="149"/>
      <c r="C3" s="149"/>
      <c r="D3" s="149"/>
      <c r="E3" s="149"/>
      <c r="F3" s="149"/>
      <c r="G3" s="149"/>
    </row>
    <row r="4" spans="1:7" ht="12.75">
      <c r="A4" s="148"/>
      <c r="B4" s="149"/>
      <c r="C4" s="149"/>
      <c r="D4" s="149"/>
      <c r="E4" s="149"/>
      <c r="F4" s="149"/>
      <c r="G4" s="149"/>
    </row>
    <row r="5" spans="1:7" ht="12.75">
      <c r="A5" s="148"/>
      <c r="B5" s="149"/>
      <c r="C5" s="149"/>
      <c r="D5" s="149"/>
      <c r="E5" s="149"/>
      <c r="F5" s="149"/>
      <c r="G5" s="149"/>
    </row>
    <row r="6" spans="1:7" ht="12.75">
      <c r="A6" s="148"/>
      <c r="B6" s="149"/>
      <c r="C6" s="149"/>
      <c r="D6" s="149"/>
      <c r="E6" s="149"/>
      <c r="F6" s="149"/>
      <c r="G6" s="149"/>
    </row>
    <row r="7" spans="1:7" ht="12.75">
      <c r="A7" s="148"/>
      <c r="B7" s="149"/>
      <c r="C7" s="149"/>
      <c r="D7" s="149"/>
      <c r="E7" s="149"/>
      <c r="F7" s="149"/>
      <c r="G7" s="149"/>
    </row>
    <row r="8" spans="1:7" ht="12.75">
      <c r="A8" s="148"/>
      <c r="B8" s="149"/>
      <c r="C8" s="149"/>
      <c r="D8" s="149"/>
      <c r="E8" s="149"/>
      <c r="F8" s="149"/>
      <c r="G8" s="149"/>
    </row>
    <row r="9" spans="1:7" ht="13.5" thickBot="1">
      <c r="A9" s="150"/>
      <c r="B9" s="151"/>
      <c r="C9" s="151"/>
      <c r="D9" s="151"/>
      <c r="E9" s="151"/>
      <c r="F9" s="151"/>
      <c r="G9" s="152"/>
    </row>
    <row r="10" spans="1:7" ht="12.75" customHeight="1">
      <c r="A10" s="386" t="s">
        <v>79</v>
      </c>
      <c r="B10" s="388" t="s">
        <v>80</v>
      </c>
      <c r="C10" s="388" t="s">
        <v>265</v>
      </c>
      <c r="D10" s="390" t="s">
        <v>266</v>
      </c>
      <c r="E10" s="391"/>
      <c r="F10" s="392"/>
      <c r="G10" s="393" t="s">
        <v>83</v>
      </c>
    </row>
    <row r="11" spans="1:7" ht="36.75" thickBot="1">
      <c r="A11" s="387"/>
      <c r="B11" s="389"/>
      <c r="C11" s="389"/>
      <c r="D11" s="196" t="s">
        <v>256</v>
      </c>
      <c r="E11" s="196" t="s">
        <v>90</v>
      </c>
      <c r="F11" s="196" t="s">
        <v>267</v>
      </c>
      <c r="G11" s="394"/>
    </row>
    <row r="12" spans="1:7" ht="12.75">
      <c r="A12" s="197"/>
      <c r="B12" s="420" t="s">
        <v>269</v>
      </c>
      <c r="C12" s="198"/>
      <c r="D12" s="415">
        <v>122</v>
      </c>
      <c r="E12" s="415">
        <f>D12/35</f>
        <v>3.4857142857142858</v>
      </c>
      <c r="F12" s="415">
        <f>D12+D12*0.1</f>
        <v>134.2</v>
      </c>
      <c r="G12" s="199"/>
    </row>
    <row r="13" spans="1:7" ht="25.5" customHeight="1" thickBot="1">
      <c r="A13" s="200"/>
      <c r="B13" s="420"/>
      <c r="C13" s="198"/>
      <c r="D13" s="415"/>
      <c r="E13" s="415"/>
      <c r="F13" s="415"/>
      <c r="G13" s="201"/>
    </row>
    <row r="14" spans="1:7" ht="20.25">
      <c r="A14" s="416" t="s">
        <v>270</v>
      </c>
      <c r="B14" s="417"/>
      <c r="C14" s="417"/>
      <c r="D14" s="417"/>
      <c r="E14" s="417"/>
      <c r="F14" s="417"/>
      <c r="G14" s="418"/>
    </row>
    <row r="15" spans="1:7" ht="12.75">
      <c r="A15" s="403" t="s">
        <v>271</v>
      </c>
      <c r="B15" s="202" t="s">
        <v>272</v>
      </c>
      <c r="C15" s="203">
        <v>96</v>
      </c>
      <c r="D15" s="203">
        <v>150.8</v>
      </c>
      <c r="E15" s="203">
        <v>30.16</v>
      </c>
      <c r="F15" s="204">
        <f>D15+D15*35%</f>
        <v>203.58</v>
      </c>
      <c r="G15" s="404" t="s">
        <v>273</v>
      </c>
    </row>
    <row r="16" spans="1:7" ht="45.75" customHeight="1">
      <c r="A16" s="403"/>
      <c r="B16" s="205" t="s">
        <v>274</v>
      </c>
      <c r="C16" s="206">
        <v>60</v>
      </c>
      <c r="D16" s="207">
        <v>269.36</v>
      </c>
      <c r="E16" s="207">
        <v>26.936</v>
      </c>
      <c r="F16" s="204">
        <f aca="true" t="shared" si="0" ref="F16:F23">D16+D16*35%</f>
        <v>363.636</v>
      </c>
      <c r="G16" s="419"/>
    </row>
    <row r="17" spans="1:7" ht="12.75">
      <c r="A17" s="403" t="s">
        <v>275</v>
      </c>
      <c r="B17" s="205" t="s">
        <v>272</v>
      </c>
      <c r="C17" s="206">
        <v>96</v>
      </c>
      <c r="D17" s="207">
        <v>239.2</v>
      </c>
      <c r="E17" s="207">
        <v>47.84</v>
      </c>
      <c r="F17" s="204">
        <f t="shared" si="0"/>
        <v>322.91999999999996</v>
      </c>
      <c r="G17" s="404" t="s">
        <v>276</v>
      </c>
    </row>
    <row r="18" spans="1:7" ht="78" customHeight="1">
      <c r="A18" s="403"/>
      <c r="B18" s="205" t="s">
        <v>274</v>
      </c>
      <c r="C18" s="206">
        <v>60</v>
      </c>
      <c r="D18" s="207">
        <v>436.8</v>
      </c>
      <c r="E18" s="207">
        <v>43.68</v>
      </c>
      <c r="F18" s="204">
        <f t="shared" si="0"/>
        <v>589.6800000000001</v>
      </c>
      <c r="G18" s="405"/>
    </row>
    <row r="19" spans="1:7" ht="12.75">
      <c r="A19" s="403" t="s">
        <v>277</v>
      </c>
      <c r="B19" s="205" t="s">
        <v>272</v>
      </c>
      <c r="C19" s="206">
        <v>96</v>
      </c>
      <c r="D19" s="207">
        <v>405.6</v>
      </c>
      <c r="E19" s="207">
        <v>81.12</v>
      </c>
      <c r="F19" s="204">
        <f t="shared" si="0"/>
        <v>547.5600000000001</v>
      </c>
      <c r="G19" s="404" t="s">
        <v>278</v>
      </c>
    </row>
    <row r="20" spans="1:7" ht="12.75">
      <c r="A20" s="403"/>
      <c r="B20" s="205" t="s">
        <v>274</v>
      </c>
      <c r="C20" s="206">
        <v>60</v>
      </c>
      <c r="D20" s="207">
        <v>788.112</v>
      </c>
      <c r="E20" s="207">
        <v>78.8112</v>
      </c>
      <c r="F20" s="204">
        <f t="shared" si="0"/>
        <v>1063.9512</v>
      </c>
      <c r="G20" s="405"/>
    </row>
    <row r="21" spans="1:7" ht="12.75">
      <c r="A21" s="403" t="s">
        <v>279</v>
      </c>
      <c r="B21" s="205" t="s">
        <v>272</v>
      </c>
      <c r="C21" s="206">
        <v>96</v>
      </c>
      <c r="D21" s="207">
        <v>266.95</v>
      </c>
      <c r="E21" s="207">
        <v>53.3936</v>
      </c>
      <c r="F21" s="204">
        <f t="shared" si="0"/>
        <v>360.3825</v>
      </c>
      <c r="G21" s="404" t="s">
        <v>280</v>
      </c>
    </row>
    <row r="22" spans="1:7" ht="12.75">
      <c r="A22" s="403"/>
      <c r="B22" s="205" t="s">
        <v>274</v>
      </c>
      <c r="C22" s="206">
        <v>60</v>
      </c>
      <c r="D22" s="207">
        <v>506.12</v>
      </c>
      <c r="E22" s="207">
        <v>50.6168</v>
      </c>
      <c r="F22" s="204">
        <f t="shared" si="0"/>
        <v>683.262</v>
      </c>
      <c r="G22" s="405"/>
    </row>
    <row r="23" spans="1:7" ht="12.75" customHeight="1">
      <c r="A23" s="208" t="s">
        <v>281</v>
      </c>
      <c r="B23" s="205" t="s">
        <v>274</v>
      </c>
      <c r="C23" s="206">
        <v>60</v>
      </c>
      <c r="D23" s="207">
        <v>1036.04</v>
      </c>
      <c r="E23" s="207">
        <v>103.6048</v>
      </c>
      <c r="F23" s="204">
        <f t="shared" si="0"/>
        <v>1398.654</v>
      </c>
      <c r="G23" s="203" t="s">
        <v>124</v>
      </c>
    </row>
    <row r="24" spans="1:7" ht="21" thickBot="1">
      <c r="A24" s="426" t="s">
        <v>282</v>
      </c>
      <c r="B24" s="427"/>
      <c r="C24" s="427"/>
      <c r="D24" s="427"/>
      <c r="E24" s="427"/>
      <c r="F24" s="427"/>
      <c r="G24" s="428"/>
    </row>
    <row r="25" spans="1:7" ht="72.75" thickBot="1">
      <c r="A25" s="209" t="s">
        <v>283</v>
      </c>
      <c r="B25" s="210" t="s">
        <v>92</v>
      </c>
      <c r="C25" s="211">
        <v>42</v>
      </c>
      <c r="D25" s="212">
        <v>130.2</v>
      </c>
      <c r="E25" s="212">
        <f>D25/25</f>
        <v>5.207999999999999</v>
      </c>
      <c r="F25" s="212">
        <f>D25+D25*35%</f>
        <v>175.76999999999998</v>
      </c>
      <c r="G25" s="213" t="s">
        <v>284</v>
      </c>
    </row>
    <row r="26" spans="1:7" ht="72.75" thickBot="1">
      <c r="A26" s="214" t="s">
        <v>285</v>
      </c>
      <c r="B26" s="215" t="s">
        <v>92</v>
      </c>
      <c r="C26" s="216">
        <v>42</v>
      </c>
      <c r="D26" s="217">
        <v>145.64</v>
      </c>
      <c r="E26" s="217">
        <f>D26/25</f>
        <v>5.8256</v>
      </c>
      <c r="F26" s="212">
        <f>D26+D26*35%</f>
        <v>196.61399999999998</v>
      </c>
      <c r="G26" s="218" t="s">
        <v>286</v>
      </c>
    </row>
    <row r="27" spans="1:7" ht="12.75">
      <c r="A27" s="429" t="s">
        <v>287</v>
      </c>
      <c r="B27" s="219" t="s">
        <v>92</v>
      </c>
      <c r="C27" s="220">
        <v>42</v>
      </c>
      <c r="D27" s="221">
        <v>163.73</v>
      </c>
      <c r="E27" s="222">
        <f>D27/25</f>
        <v>6.5492</v>
      </c>
      <c r="F27" s="222">
        <f>D27+D27*35%</f>
        <v>221.03549999999998</v>
      </c>
      <c r="G27" s="431" t="s">
        <v>288</v>
      </c>
    </row>
    <row r="28" spans="1:7" ht="13.5" thickBot="1">
      <c r="A28" s="430"/>
      <c r="B28" s="224" t="s">
        <v>289</v>
      </c>
      <c r="C28" s="225">
        <v>105</v>
      </c>
      <c r="D28" s="226">
        <v>72.79</v>
      </c>
      <c r="E28" s="226">
        <f>D28/10</f>
        <v>7.279000000000001</v>
      </c>
      <c r="F28" s="226">
        <f>D28+D28*35%</f>
        <v>98.26650000000001</v>
      </c>
      <c r="G28" s="432"/>
    </row>
    <row r="29" spans="1:7" ht="72.75" thickBot="1">
      <c r="A29" s="228" t="s">
        <v>268</v>
      </c>
      <c r="B29" s="229" t="s">
        <v>92</v>
      </c>
      <c r="C29" s="230">
        <v>42</v>
      </c>
      <c r="D29" s="231">
        <v>280.47</v>
      </c>
      <c r="E29" s="232">
        <f>D29/25</f>
        <v>11.218800000000002</v>
      </c>
      <c r="F29" s="212">
        <f>D29+D29*35%</f>
        <v>378.6345</v>
      </c>
      <c r="G29" s="233" t="s">
        <v>290</v>
      </c>
    </row>
    <row r="30" spans="1:7" ht="21" thickBot="1">
      <c r="A30" s="412" t="s">
        <v>291</v>
      </c>
      <c r="B30" s="413"/>
      <c r="C30" s="413"/>
      <c r="D30" s="413"/>
      <c r="E30" s="413"/>
      <c r="F30" s="413"/>
      <c r="G30" s="414"/>
    </row>
    <row r="31" spans="1:7" ht="21" customHeight="1" thickBot="1">
      <c r="A31" s="234" t="s">
        <v>292</v>
      </c>
      <c r="B31" s="210" t="s">
        <v>92</v>
      </c>
      <c r="C31" s="211">
        <v>42</v>
      </c>
      <c r="D31" s="235">
        <v>142.5</v>
      </c>
      <c r="E31" s="236">
        <f aca="true" t="shared" si="1" ref="E31:E39">D31/25</f>
        <v>5.7</v>
      </c>
      <c r="F31" s="237">
        <f>D31+D31*35%</f>
        <v>192.375</v>
      </c>
      <c r="G31" s="238" t="s">
        <v>293</v>
      </c>
    </row>
    <row r="32" spans="1:7" ht="12.75" customHeight="1" thickBot="1">
      <c r="A32" s="239" t="s">
        <v>294</v>
      </c>
      <c r="B32" s="240" t="s">
        <v>92</v>
      </c>
      <c r="C32" s="241">
        <v>42</v>
      </c>
      <c r="D32" s="242">
        <v>176.34</v>
      </c>
      <c r="E32" s="243">
        <f t="shared" si="1"/>
        <v>7.0536</v>
      </c>
      <c r="F32" s="237">
        <f aca="true" t="shared" si="2" ref="F32:F39">D32+D32*35%</f>
        <v>238.059</v>
      </c>
      <c r="G32" s="238" t="s">
        <v>295</v>
      </c>
    </row>
    <row r="33" spans="1:7" ht="39" customHeight="1" thickBot="1">
      <c r="A33" s="239" t="s">
        <v>296</v>
      </c>
      <c r="B33" s="240" t="s">
        <v>297</v>
      </c>
      <c r="C33" s="241">
        <v>42</v>
      </c>
      <c r="D33" s="242">
        <v>221.8</v>
      </c>
      <c r="E33" s="243">
        <f t="shared" si="1"/>
        <v>8.872</v>
      </c>
      <c r="F33" s="237">
        <f t="shared" si="2"/>
        <v>299.43</v>
      </c>
      <c r="G33" s="238" t="s">
        <v>298</v>
      </c>
    </row>
    <row r="34" spans="1:7" ht="12.75" customHeight="1" thickBot="1">
      <c r="A34" s="239" t="s">
        <v>299</v>
      </c>
      <c r="B34" s="240" t="s">
        <v>92</v>
      </c>
      <c r="C34" s="241">
        <v>42</v>
      </c>
      <c r="D34" s="242">
        <v>129.93</v>
      </c>
      <c r="E34" s="236">
        <f t="shared" si="1"/>
        <v>5.1972000000000005</v>
      </c>
      <c r="F34" s="237">
        <f t="shared" si="2"/>
        <v>175.40550000000002</v>
      </c>
      <c r="G34" s="238" t="s">
        <v>300</v>
      </c>
    </row>
    <row r="35" spans="1:7" ht="108.75" thickBot="1">
      <c r="A35" s="234" t="s">
        <v>301</v>
      </c>
      <c r="B35" s="210" t="s">
        <v>92</v>
      </c>
      <c r="C35" s="211">
        <v>42</v>
      </c>
      <c r="D35" s="235">
        <v>287.2</v>
      </c>
      <c r="E35" s="236">
        <f t="shared" si="1"/>
        <v>11.488</v>
      </c>
      <c r="F35" s="237">
        <f t="shared" si="2"/>
        <v>387.71999999999997</v>
      </c>
      <c r="G35" s="238" t="s">
        <v>302</v>
      </c>
    </row>
    <row r="36" spans="1:7" ht="12.75" customHeight="1" thickBot="1">
      <c r="A36" s="234" t="s">
        <v>303</v>
      </c>
      <c r="B36" s="210" t="s">
        <v>92</v>
      </c>
      <c r="C36" s="211">
        <v>42</v>
      </c>
      <c r="D36" s="235">
        <v>402.8</v>
      </c>
      <c r="E36" s="243">
        <f t="shared" si="1"/>
        <v>16.112000000000002</v>
      </c>
      <c r="F36" s="237">
        <f t="shared" si="2"/>
        <v>543.78</v>
      </c>
      <c r="G36" s="238" t="s">
        <v>304</v>
      </c>
    </row>
    <row r="37" spans="1:7" ht="156.75" thickBot="1">
      <c r="A37" s="244" t="s">
        <v>305</v>
      </c>
      <c r="B37" s="215" t="s">
        <v>92</v>
      </c>
      <c r="C37" s="216">
        <v>42</v>
      </c>
      <c r="D37" s="245">
        <v>510.8</v>
      </c>
      <c r="E37" s="236">
        <f t="shared" si="1"/>
        <v>20.432000000000002</v>
      </c>
      <c r="F37" s="237">
        <f t="shared" si="2"/>
        <v>689.58</v>
      </c>
      <c r="G37" s="223" t="s">
        <v>306</v>
      </c>
    </row>
    <row r="38" spans="1:7" ht="12.75" customHeight="1" thickBot="1">
      <c r="A38" s="246" t="s">
        <v>307</v>
      </c>
      <c r="B38" s="247" t="s">
        <v>92</v>
      </c>
      <c r="C38" s="248">
        <v>42</v>
      </c>
      <c r="D38" s="249">
        <v>146.88</v>
      </c>
      <c r="E38" s="236">
        <f t="shared" si="1"/>
        <v>5.8751999999999995</v>
      </c>
      <c r="F38" s="237">
        <f t="shared" si="2"/>
        <v>198.28799999999998</v>
      </c>
      <c r="G38" s="218" t="s">
        <v>308</v>
      </c>
    </row>
    <row r="39" spans="1:7" ht="144.75" thickBot="1">
      <c r="A39" s="250" t="s">
        <v>309</v>
      </c>
      <c r="B39" s="240" t="s">
        <v>92</v>
      </c>
      <c r="C39" s="251">
        <v>42</v>
      </c>
      <c r="D39" s="242">
        <v>179.08</v>
      </c>
      <c r="E39" s="243">
        <f t="shared" si="1"/>
        <v>7.163200000000001</v>
      </c>
      <c r="F39" s="237">
        <f t="shared" si="2"/>
        <v>241.758</v>
      </c>
      <c r="G39" s="213" t="s">
        <v>310</v>
      </c>
    </row>
    <row r="40" spans="1:7" ht="21" thickBot="1">
      <c r="A40" s="433" t="s">
        <v>311</v>
      </c>
      <c r="B40" s="434"/>
      <c r="C40" s="434"/>
      <c r="D40" s="434"/>
      <c r="E40" s="434"/>
      <c r="F40" s="434"/>
      <c r="G40" s="435"/>
    </row>
    <row r="41" spans="1:7" ht="96.75" thickBot="1">
      <c r="A41" s="234" t="s">
        <v>312</v>
      </c>
      <c r="B41" s="210" t="s">
        <v>92</v>
      </c>
      <c r="C41" s="211">
        <v>42</v>
      </c>
      <c r="D41" s="235">
        <v>125.7</v>
      </c>
      <c r="E41" s="217">
        <f aca="true" t="shared" si="3" ref="E41:E51">D41/25</f>
        <v>5.0280000000000005</v>
      </c>
      <c r="F41" s="237">
        <f>D41+D41*35%</f>
        <v>169.695</v>
      </c>
      <c r="G41" s="238" t="s">
        <v>313</v>
      </c>
    </row>
    <row r="42" spans="1:7" ht="84.75" thickBot="1">
      <c r="A42" s="209" t="s">
        <v>314</v>
      </c>
      <c r="B42" s="210" t="s">
        <v>92</v>
      </c>
      <c r="C42" s="211">
        <v>42</v>
      </c>
      <c r="D42" s="235">
        <v>140</v>
      </c>
      <c r="E42" s="217">
        <f t="shared" si="3"/>
        <v>5.6</v>
      </c>
      <c r="F42" s="237">
        <f aca="true" t="shared" si="4" ref="F42:F51">D42+D42*35%</f>
        <v>189</v>
      </c>
      <c r="G42" s="213" t="s">
        <v>315</v>
      </c>
    </row>
    <row r="43" spans="1:7" ht="132.75" thickBot="1">
      <c r="A43" s="252" t="s">
        <v>316</v>
      </c>
      <c r="B43" s="224" t="s">
        <v>92</v>
      </c>
      <c r="C43" s="225">
        <v>42</v>
      </c>
      <c r="D43" s="232">
        <v>154</v>
      </c>
      <c r="E43" s="217">
        <f t="shared" si="3"/>
        <v>6.16</v>
      </c>
      <c r="F43" s="237">
        <f t="shared" si="4"/>
        <v>207.9</v>
      </c>
      <c r="G43" s="253" t="s">
        <v>317</v>
      </c>
    </row>
    <row r="44" spans="1:7" ht="12.75" customHeight="1" thickBot="1">
      <c r="A44" s="234" t="s">
        <v>318</v>
      </c>
      <c r="B44" s="210" t="s">
        <v>92</v>
      </c>
      <c r="C44" s="211">
        <v>42</v>
      </c>
      <c r="D44" s="235">
        <v>135.75</v>
      </c>
      <c r="E44" s="217">
        <f t="shared" si="3"/>
        <v>5.43</v>
      </c>
      <c r="F44" s="237">
        <f t="shared" si="4"/>
        <v>183.2625</v>
      </c>
      <c r="G44" s="238" t="s">
        <v>319</v>
      </c>
    </row>
    <row r="45" spans="1:7" ht="108.75" thickBot="1">
      <c r="A45" s="239" t="s">
        <v>320</v>
      </c>
      <c r="B45" s="240" t="s">
        <v>92</v>
      </c>
      <c r="C45" s="241">
        <v>42</v>
      </c>
      <c r="D45" s="242">
        <v>143.35</v>
      </c>
      <c r="E45" s="212">
        <f t="shared" si="3"/>
        <v>5.734</v>
      </c>
      <c r="F45" s="237">
        <f t="shared" si="4"/>
        <v>193.52249999999998</v>
      </c>
      <c r="G45" s="238" t="s">
        <v>321</v>
      </c>
    </row>
    <row r="46" spans="1:7" ht="120.75" thickBot="1">
      <c r="A46" s="234" t="s">
        <v>322</v>
      </c>
      <c r="B46" s="210" t="s">
        <v>92</v>
      </c>
      <c r="C46" s="211">
        <v>42</v>
      </c>
      <c r="D46" s="235">
        <v>198.93</v>
      </c>
      <c r="E46" s="217">
        <f t="shared" si="3"/>
        <v>7.9572</v>
      </c>
      <c r="F46" s="237">
        <f t="shared" si="4"/>
        <v>268.5555</v>
      </c>
      <c r="G46" s="238" t="s">
        <v>323</v>
      </c>
    </row>
    <row r="47" spans="1:7" ht="84.75" thickBot="1">
      <c r="A47" s="234" t="s">
        <v>324</v>
      </c>
      <c r="B47" s="210" t="s">
        <v>92</v>
      </c>
      <c r="C47" s="211">
        <v>42</v>
      </c>
      <c r="D47" s="311">
        <v>226.32</v>
      </c>
      <c r="E47" s="217">
        <f t="shared" si="3"/>
        <v>9.0528</v>
      </c>
      <c r="F47" s="237">
        <f t="shared" si="4"/>
        <v>305.532</v>
      </c>
      <c r="G47" s="238" t="s">
        <v>325</v>
      </c>
    </row>
    <row r="48" spans="1:7" ht="132.75" thickBot="1">
      <c r="A48" s="234" t="s">
        <v>326</v>
      </c>
      <c r="B48" s="254" t="s">
        <v>327</v>
      </c>
      <c r="C48" s="211">
        <v>35</v>
      </c>
      <c r="D48" s="235">
        <v>307.29</v>
      </c>
      <c r="E48" s="217">
        <f t="shared" si="3"/>
        <v>12.2916</v>
      </c>
      <c r="F48" s="237">
        <f t="shared" si="4"/>
        <v>414.8415</v>
      </c>
      <c r="G48" s="238" t="s">
        <v>328</v>
      </c>
    </row>
    <row r="49" spans="1:7" ht="120.75" thickBot="1">
      <c r="A49" s="255" t="s">
        <v>329</v>
      </c>
      <c r="B49" s="210" t="s">
        <v>92</v>
      </c>
      <c r="C49" s="211">
        <v>35</v>
      </c>
      <c r="D49" s="235">
        <v>212.25</v>
      </c>
      <c r="E49" s="217">
        <f t="shared" si="3"/>
        <v>8.49</v>
      </c>
      <c r="F49" s="237">
        <f t="shared" si="4"/>
        <v>286.5375</v>
      </c>
      <c r="G49" s="238" t="s">
        <v>330</v>
      </c>
    </row>
    <row r="50" spans="1:7" ht="120.75" thickBot="1">
      <c r="A50" s="256" t="s">
        <v>331</v>
      </c>
      <c r="B50" s="247" t="s">
        <v>92</v>
      </c>
      <c r="C50" s="257">
        <v>35</v>
      </c>
      <c r="D50" s="249">
        <v>213.39</v>
      </c>
      <c r="E50" s="217">
        <f t="shared" si="3"/>
        <v>8.535599999999999</v>
      </c>
      <c r="F50" s="237">
        <f t="shared" si="4"/>
        <v>288.0765</v>
      </c>
      <c r="G50" s="223" t="s">
        <v>332</v>
      </c>
    </row>
    <row r="51" spans="1:7" ht="84.75" thickBot="1">
      <c r="A51" s="258" t="s">
        <v>333</v>
      </c>
      <c r="B51" s="259" t="s">
        <v>92</v>
      </c>
      <c r="C51" s="260">
        <v>35</v>
      </c>
      <c r="D51" s="261">
        <v>251.8</v>
      </c>
      <c r="E51" s="262">
        <f t="shared" si="3"/>
        <v>10.072000000000001</v>
      </c>
      <c r="F51" s="237">
        <f t="shared" si="4"/>
        <v>339.93</v>
      </c>
      <c r="G51" s="238" t="s">
        <v>334</v>
      </c>
    </row>
    <row r="52" spans="1:7" ht="21" thickBot="1">
      <c r="A52" s="412" t="s">
        <v>335</v>
      </c>
      <c r="B52" s="413"/>
      <c r="C52" s="413"/>
      <c r="D52" s="413"/>
      <c r="E52" s="413"/>
      <c r="F52" s="413"/>
      <c r="G52" s="414"/>
    </row>
    <row r="53" spans="1:7" ht="12.75">
      <c r="A53" s="436" t="s">
        <v>336</v>
      </c>
      <c r="B53" s="229" t="s">
        <v>92</v>
      </c>
      <c r="C53" s="230">
        <v>42</v>
      </c>
      <c r="D53" s="263">
        <v>149.72</v>
      </c>
      <c r="E53" s="264">
        <f>D53/25</f>
        <v>5.9888</v>
      </c>
      <c r="F53" s="265">
        <f aca="true" t="shared" si="5" ref="F53:F58">D53+D53*35%</f>
        <v>202.12199999999999</v>
      </c>
      <c r="G53" s="424" t="s">
        <v>337</v>
      </c>
    </row>
    <row r="54" spans="1:7" ht="12.75">
      <c r="A54" s="396"/>
      <c r="B54" s="229" t="s">
        <v>289</v>
      </c>
      <c r="C54" s="230">
        <v>105</v>
      </c>
      <c r="D54" s="263">
        <v>76.55</v>
      </c>
      <c r="E54" s="264">
        <f>D54/10</f>
        <v>7.654999999999999</v>
      </c>
      <c r="F54" s="265">
        <f t="shared" si="5"/>
        <v>103.3425</v>
      </c>
      <c r="G54" s="424"/>
    </row>
    <row r="55" spans="1:7" ht="13.5" thickBot="1">
      <c r="A55" s="437"/>
      <c r="B55" s="229" t="s">
        <v>338</v>
      </c>
      <c r="C55" s="230">
        <v>180</v>
      </c>
      <c r="D55" s="263">
        <v>44.13</v>
      </c>
      <c r="E55" s="264">
        <f>D55/5</f>
        <v>8.826</v>
      </c>
      <c r="F55" s="265">
        <f t="shared" si="5"/>
        <v>59.575500000000005</v>
      </c>
      <c r="G55" s="424"/>
    </row>
    <row r="56" spans="1:7" ht="12.75">
      <c r="A56" s="421" t="s">
        <v>339</v>
      </c>
      <c r="B56" s="215" t="s">
        <v>92</v>
      </c>
      <c r="C56" s="216">
        <v>42</v>
      </c>
      <c r="D56" s="217">
        <v>173.71</v>
      </c>
      <c r="E56" s="266">
        <f>D56/25</f>
        <v>6.9484</v>
      </c>
      <c r="F56" s="267">
        <f t="shared" si="5"/>
        <v>234.5085</v>
      </c>
      <c r="G56" s="423" t="s">
        <v>340</v>
      </c>
    </row>
    <row r="57" spans="1:7" ht="12.75">
      <c r="A57" s="408"/>
      <c r="B57" s="268" t="s">
        <v>289</v>
      </c>
      <c r="C57" s="269">
        <v>105</v>
      </c>
      <c r="D57" s="265">
        <v>78</v>
      </c>
      <c r="E57" s="264">
        <f>D57/10</f>
        <v>7.8</v>
      </c>
      <c r="F57" s="270">
        <f t="shared" si="5"/>
        <v>105.3</v>
      </c>
      <c r="G57" s="424"/>
    </row>
    <row r="58" spans="1:7" ht="13.5" thickBot="1">
      <c r="A58" s="422"/>
      <c r="B58" s="224" t="s">
        <v>338</v>
      </c>
      <c r="C58" s="225">
        <v>180</v>
      </c>
      <c r="D58" s="226">
        <v>47.82</v>
      </c>
      <c r="E58" s="272">
        <f>D58/5</f>
        <v>9.564</v>
      </c>
      <c r="F58" s="232">
        <f t="shared" si="5"/>
        <v>64.557</v>
      </c>
      <c r="G58" s="425"/>
    </row>
    <row r="59" spans="1:7" ht="13.5" thickBot="1">
      <c r="A59" s="395" t="s">
        <v>341</v>
      </c>
      <c r="B59" s="398" t="s">
        <v>269</v>
      </c>
      <c r="C59" s="216"/>
      <c r="D59" s="273">
        <v>0</v>
      </c>
      <c r="E59" s="400" t="e">
        <f>#REF!/35</f>
        <v>#REF!</v>
      </c>
      <c r="F59" s="402" t="e">
        <f>#REF!+#REF!*0.1</f>
        <v>#REF!</v>
      </c>
      <c r="G59" s="423" t="s">
        <v>342</v>
      </c>
    </row>
    <row r="60" spans="1:7" ht="12.75">
      <c r="A60" s="396"/>
      <c r="B60" s="399"/>
      <c r="C60" s="216">
        <v>35</v>
      </c>
      <c r="D60" s="274">
        <v>0</v>
      </c>
      <c r="E60" s="401"/>
      <c r="F60" s="402"/>
      <c r="G60" s="424"/>
    </row>
    <row r="61" spans="1:7" ht="12.75">
      <c r="A61" s="396"/>
      <c r="B61" s="268" t="s">
        <v>92</v>
      </c>
      <c r="C61" s="269">
        <v>42</v>
      </c>
      <c r="D61" s="265">
        <v>200</v>
      </c>
      <c r="E61" s="264">
        <f>D61/25</f>
        <v>8</v>
      </c>
      <c r="F61" s="275">
        <f aca="true" t="shared" si="6" ref="F61:F74">D61+D61*35%</f>
        <v>270</v>
      </c>
      <c r="G61" s="424"/>
    </row>
    <row r="62" spans="1:7" ht="12.75">
      <c r="A62" s="396"/>
      <c r="B62" s="268" t="s">
        <v>289</v>
      </c>
      <c r="C62" s="269">
        <v>105</v>
      </c>
      <c r="D62" s="265">
        <v>88.47</v>
      </c>
      <c r="E62" s="264">
        <f>D62/10</f>
        <v>8.847</v>
      </c>
      <c r="F62" s="265">
        <f t="shared" si="6"/>
        <v>119.4345</v>
      </c>
      <c r="G62" s="424"/>
    </row>
    <row r="63" spans="1:7" ht="13.5" thickBot="1">
      <c r="A63" s="397"/>
      <c r="B63" s="224" t="s">
        <v>338</v>
      </c>
      <c r="C63" s="225">
        <v>180</v>
      </c>
      <c r="D63" s="226">
        <v>48.37</v>
      </c>
      <c r="E63" s="272">
        <f>D63/5</f>
        <v>9.674</v>
      </c>
      <c r="F63" s="226">
        <f t="shared" si="6"/>
        <v>65.2995</v>
      </c>
      <c r="G63" s="439"/>
    </row>
    <row r="64" spans="1:7" ht="12.75">
      <c r="A64" s="440" t="s">
        <v>343</v>
      </c>
      <c r="B64" s="268" t="s">
        <v>92</v>
      </c>
      <c r="C64" s="269">
        <v>42</v>
      </c>
      <c r="D64" s="265">
        <v>527.52</v>
      </c>
      <c r="E64" s="264">
        <f>D64/25</f>
        <v>21.1008</v>
      </c>
      <c r="F64" s="217">
        <f t="shared" si="6"/>
        <v>712.1519999999999</v>
      </c>
      <c r="G64" s="442" t="s">
        <v>344</v>
      </c>
    </row>
    <row r="65" spans="1:7" ht="13.5" thickBot="1">
      <c r="A65" s="441"/>
      <c r="B65" s="268" t="s">
        <v>289</v>
      </c>
      <c r="C65" s="269">
        <v>105</v>
      </c>
      <c r="D65" s="265">
        <v>217.13</v>
      </c>
      <c r="E65" s="264">
        <f>D65/10</f>
        <v>21.713</v>
      </c>
      <c r="F65" s="226">
        <f t="shared" si="6"/>
        <v>293.1255</v>
      </c>
      <c r="G65" s="442"/>
    </row>
    <row r="66" spans="1:7" ht="96.75" thickBot="1">
      <c r="A66" s="234" t="s">
        <v>345</v>
      </c>
      <c r="B66" s="210" t="s">
        <v>92</v>
      </c>
      <c r="C66" s="211">
        <v>42</v>
      </c>
      <c r="D66" s="212">
        <v>332.27</v>
      </c>
      <c r="E66" s="276">
        <f>D66/25</f>
        <v>13.290799999999999</v>
      </c>
      <c r="F66" s="226">
        <f t="shared" si="6"/>
        <v>448.56449999999995</v>
      </c>
      <c r="G66" s="238" t="s">
        <v>346</v>
      </c>
    </row>
    <row r="67" spans="1:7" ht="12.75">
      <c r="A67" s="429" t="s">
        <v>347</v>
      </c>
      <c r="B67" s="215" t="s">
        <v>92</v>
      </c>
      <c r="C67" s="216">
        <v>42</v>
      </c>
      <c r="D67" s="217">
        <v>229.5</v>
      </c>
      <c r="E67" s="266">
        <f>D67/25</f>
        <v>9.18</v>
      </c>
      <c r="F67" s="245">
        <f t="shared" si="6"/>
        <v>309.825</v>
      </c>
      <c r="G67" s="409" t="s">
        <v>348</v>
      </c>
    </row>
    <row r="68" spans="1:7" ht="12.75">
      <c r="A68" s="396"/>
      <c r="B68" s="268" t="s">
        <v>289</v>
      </c>
      <c r="C68" s="269">
        <v>105</v>
      </c>
      <c r="D68" s="265">
        <v>100.02</v>
      </c>
      <c r="E68" s="264">
        <f>D68/10</f>
        <v>10.001999999999999</v>
      </c>
      <c r="F68" s="270">
        <f t="shared" si="6"/>
        <v>135.027</v>
      </c>
      <c r="G68" s="424"/>
    </row>
    <row r="69" spans="1:7" ht="13.5" thickBot="1">
      <c r="A69" s="397"/>
      <c r="B69" s="224" t="s">
        <v>338</v>
      </c>
      <c r="C69" s="225">
        <v>180</v>
      </c>
      <c r="D69" s="265">
        <v>59.27</v>
      </c>
      <c r="E69" s="272">
        <f>D69/5</f>
        <v>11.854000000000001</v>
      </c>
      <c r="F69" s="232">
        <f t="shared" si="6"/>
        <v>80.0145</v>
      </c>
      <c r="G69" s="439"/>
    </row>
    <row r="70" spans="1:7" ht="12.75" customHeight="1" thickBot="1">
      <c r="A70" s="271" t="s">
        <v>349</v>
      </c>
      <c r="B70" s="278" t="s">
        <v>92</v>
      </c>
      <c r="C70" s="279">
        <v>42</v>
      </c>
      <c r="D70" s="265">
        <v>239.43</v>
      </c>
      <c r="E70" s="264">
        <f>D70/25</f>
        <v>9.5772</v>
      </c>
      <c r="F70" s="226">
        <f t="shared" si="6"/>
        <v>323.2305</v>
      </c>
      <c r="G70" s="227" t="s">
        <v>350</v>
      </c>
    </row>
    <row r="71" spans="1:7" ht="102" thickBot="1">
      <c r="A71" s="234" t="s">
        <v>351</v>
      </c>
      <c r="B71" s="210" t="s">
        <v>92</v>
      </c>
      <c r="C71" s="211">
        <v>42</v>
      </c>
      <c r="D71" s="265">
        <v>400.57</v>
      </c>
      <c r="E71" s="276">
        <f>D71/25</f>
        <v>16.0228</v>
      </c>
      <c r="F71" s="217">
        <f t="shared" si="6"/>
        <v>540.7695</v>
      </c>
      <c r="G71" s="280" t="s">
        <v>352</v>
      </c>
    </row>
    <row r="72" spans="1:7" ht="12.75">
      <c r="A72" s="407" t="s">
        <v>353</v>
      </c>
      <c r="B72" s="215" t="s">
        <v>338</v>
      </c>
      <c r="C72" s="216">
        <v>150</v>
      </c>
      <c r="D72" s="265">
        <v>91.72</v>
      </c>
      <c r="E72" s="266">
        <f>D72/5</f>
        <v>18.344</v>
      </c>
      <c r="F72" s="270">
        <f t="shared" si="6"/>
        <v>123.822</v>
      </c>
      <c r="G72" s="409" t="s">
        <v>354</v>
      </c>
    </row>
    <row r="73" spans="1:7" ht="12.75" customHeight="1">
      <c r="A73" s="408"/>
      <c r="B73" s="268" t="s">
        <v>355</v>
      </c>
      <c r="C73" s="269">
        <v>450</v>
      </c>
      <c r="D73" s="265">
        <v>42.64</v>
      </c>
      <c r="E73" s="264">
        <f>D73/2</f>
        <v>21.32</v>
      </c>
      <c r="F73" s="270">
        <f t="shared" si="6"/>
        <v>57.564</v>
      </c>
      <c r="G73" s="424"/>
    </row>
    <row r="74" spans="1:7" ht="13.5" thickBot="1">
      <c r="A74" s="422"/>
      <c r="B74" s="224" t="s">
        <v>356</v>
      </c>
      <c r="C74" s="225">
        <v>720</v>
      </c>
      <c r="D74" s="265">
        <v>26.42</v>
      </c>
      <c r="E74" s="272">
        <f>D74/1</f>
        <v>26.42</v>
      </c>
      <c r="F74" s="232">
        <f t="shared" si="6"/>
        <v>35.667</v>
      </c>
      <c r="G74" s="439"/>
    </row>
    <row r="75" spans="1:7" ht="13.5" thickBot="1">
      <c r="A75" s="281"/>
      <c r="B75" s="281"/>
      <c r="C75" s="281"/>
      <c r="D75" s="281"/>
      <c r="E75" s="281"/>
      <c r="F75" s="281"/>
      <c r="G75" s="281"/>
    </row>
    <row r="76" spans="1:7" ht="13.5" customHeight="1" thickBot="1">
      <c r="A76" s="412" t="s">
        <v>357</v>
      </c>
      <c r="B76" s="413"/>
      <c r="C76" s="413"/>
      <c r="D76" s="413"/>
      <c r="E76" s="413"/>
      <c r="F76" s="413"/>
      <c r="G76" s="414"/>
    </row>
    <row r="77" spans="1:7" ht="108.75" thickBot="1">
      <c r="A77" s="209" t="s">
        <v>358</v>
      </c>
      <c r="B77" s="210" t="s">
        <v>92</v>
      </c>
      <c r="C77" s="282">
        <v>42</v>
      </c>
      <c r="D77" s="212">
        <v>279.19</v>
      </c>
      <c r="E77" s="212">
        <f>D77/25</f>
        <v>11.1676</v>
      </c>
      <c r="F77" s="276">
        <f>D77+D77*35%</f>
        <v>376.9065</v>
      </c>
      <c r="G77" s="213" t="s">
        <v>359</v>
      </c>
    </row>
    <row r="78" spans="1:7" ht="144.75" thickBot="1">
      <c r="A78" s="214" t="s">
        <v>360</v>
      </c>
      <c r="B78" s="215" t="s">
        <v>92</v>
      </c>
      <c r="C78" s="283">
        <v>42</v>
      </c>
      <c r="D78" s="217">
        <v>298.57</v>
      </c>
      <c r="E78" s="217">
        <f>D78/25</f>
        <v>11.9428</v>
      </c>
      <c r="F78" s="212">
        <f aca="true" t="shared" si="7" ref="F78:F86">D78+D78*35%</f>
        <v>403.0695</v>
      </c>
      <c r="G78" s="218" t="s">
        <v>361</v>
      </c>
    </row>
    <row r="79" spans="1:7" ht="12.75">
      <c r="A79" s="407" t="s">
        <v>362</v>
      </c>
      <c r="B79" s="215" t="s">
        <v>92</v>
      </c>
      <c r="C79" s="216">
        <v>35</v>
      </c>
      <c r="D79" s="245">
        <v>276.62</v>
      </c>
      <c r="E79" s="245">
        <f>D79/25</f>
        <v>11.0648</v>
      </c>
      <c r="F79" s="217">
        <f t="shared" si="7"/>
        <v>373.437</v>
      </c>
      <c r="G79" s="409" t="s">
        <v>363</v>
      </c>
    </row>
    <row r="80" spans="1:7" ht="13.5" thickBot="1">
      <c r="A80" s="408"/>
      <c r="B80" s="268" t="s">
        <v>289</v>
      </c>
      <c r="C80" s="269">
        <v>80</v>
      </c>
      <c r="D80" s="270">
        <v>127.65</v>
      </c>
      <c r="E80" s="270">
        <f>D80/25</f>
        <v>5.106</v>
      </c>
      <c r="F80" s="226">
        <f t="shared" si="7"/>
        <v>172.32750000000001</v>
      </c>
      <c r="G80" s="439"/>
    </row>
    <row r="81" spans="1:7" ht="12.75" customHeight="1">
      <c r="A81" s="407" t="s">
        <v>364</v>
      </c>
      <c r="B81" s="215" t="s">
        <v>92</v>
      </c>
      <c r="C81" s="216">
        <v>35</v>
      </c>
      <c r="D81" s="217">
        <v>305.77</v>
      </c>
      <c r="E81" s="245">
        <f>D81/25</f>
        <v>12.230799999999999</v>
      </c>
      <c r="F81" s="217">
        <f t="shared" si="7"/>
        <v>412.7895</v>
      </c>
      <c r="G81" s="409" t="s">
        <v>365</v>
      </c>
    </row>
    <row r="82" spans="1:7" ht="13.5" thickBot="1">
      <c r="A82" s="408"/>
      <c r="B82" s="268" t="s">
        <v>289</v>
      </c>
      <c r="C82" s="269">
        <v>80</v>
      </c>
      <c r="D82" s="265">
        <v>137.88</v>
      </c>
      <c r="E82" s="270">
        <f>D82/10</f>
        <v>13.788</v>
      </c>
      <c r="F82" s="226">
        <f t="shared" si="7"/>
        <v>186.13799999999998</v>
      </c>
      <c r="G82" s="410"/>
    </row>
    <row r="83" spans="1:7" ht="12.75">
      <c r="A83" s="407" t="s">
        <v>366</v>
      </c>
      <c r="B83" s="215" t="s">
        <v>92</v>
      </c>
      <c r="C83" s="216">
        <v>35</v>
      </c>
      <c r="D83" s="217">
        <v>328.53</v>
      </c>
      <c r="E83" s="245">
        <f>D83/25</f>
        <v>13.1412</v>
      </c>
      <c r="F83" s="245">
        <f t="shared" si="7"/>
        <v>443.5155</v>
      </c>
      <c r="G83" s="409" t="s">
        <v>367</v>
      </c>
    </row>
    <row r="84" spans="1:7" ht="12.75" customHeight="1" thickBot="1">
      <c r="A84" s="408"/>
      <c r="B84" s="268" t="s">
        <v>289</v>
      </c>
      <c r="C84" s="269">
        <v>80</v>
      </c>
      <c r="D84" s="265">
        <v>148.14</v>
      </c>
      <c r="E84" s="270">
        <f>D84/10</f>
        <v>14.813999999999998</v>
      </c>
      <c r="F84" s="232">
        <f t="shared" si="7"/>
        <v>199.98899999999998</v>
      </c>
      <c r="G84" s="410"/>
    </row>
    <row r="85" spans="1:7" ht="12.75">
      <c r="A85" s="407" t="s">
        <v>368</v>
      </c>
      <c r="B85" s="215" t="s">
        <v>369</v>
      </c>
      <c r="C85" s="216"/>
      <c r="D85" s="284">
        <v>362.96</v>
      </c>
      <c r="E85" s="266">
        <f>D85/20</f>
        <v>18.148</v>
      </c>
      <c r="F85" s="245">
        <f t="shared" si="7"/>
        <v>489.996</v>
      </c>
      <c r="G85" s="438" t="s">
        <v>370</v>
      </c>
    </row>
    <row r="86" spans="1:7" ht="13.5" thickBot="1">
      <c r="A86" s="411"/>
      <c r="B86" s="224" t="s">
        <v>289</v>
      </c>
      <c r="C86" s="225">
        <v>91</v>
      </c>
      <c r="D86" s="226">
        <v>186.16</v>
      </c>
      <c r="E86" s="272">
        <f>D86/10</f>
        <v>18.616</v>
      </c>
      <c r="F86" s="232">
        <f t="shared" si="7"/>
        <v>251.31599999999997</v>
      </c>
      <c r="G86" s="410"/>
    </row>
    <row r="87" spans="1:7" ht="21" thickBot="1">
      <c r="A87" s="433" t="s">
        <v>371</v>
      </c>
      <c r="B87" s="434"/>
      <c r="C87" s="434"/>
      <c r="D87" s="434"/>
      <c r="E87" s="434"/>
      <c r="F87" s="434"/>
      <c r="G87" s="435"/>
    </row>
    <row r="88" spans="1:7" ht="96.75" thickBot="1">
      <c r="A88" s="234" t="s">
        <v>372</v>
      </c>
      <c r="B88" s="210" t="s">
        <v>92</v>
      </c>
      <c r="C88" s="282">
        <v>42</v>
      </c>
      <c r="D88" s="276">
        <v>291.5</v>
      </c>
      <c r="E88" s="212">
        <f aca="true" t="shared" si="8" ref="E88:E93">D88/25</f>
        <v>11.66</v>
      </c>
      <c r="F88" s="212">
        <f aca="true" t="shared" si="9" ref="F88:F93">D88+D88*35%</f>
        <v>393.525</v>
      </c>
      <c r="G88" s="285" t="s">
        <v>49</v>
      </c>
    </row>
    <row r="89" spans="1:7" ht="12.75" customHeight="1" thickBot="1">
      <c r="A89" s="197"/>
      <c r="B89" s="286"/>
      <c r="C89" s="287"/>
      <c r="D89" s="288">
        <v>0</v>
      </c>
      <c r="E89" s="289">
        <f t="shared" si="8"/>
        <v>0</v>
      </c>
      <c r="F89" s="212">
        <f t="shared" si="9"/>
        <v>0</v>
      </c>
      <c r="G89" s="290"/>
    </row>
    <row r="90" spans="1:7" ht="102" thickBot="1">
      <c r="A90" s="252" t="s">
        <v>50</v>
      </c>
      <c r="B90" s="278" t="s">
        <v>92</v>
      </c>
      <c r="C90" s="291">
        <v>42</v>
      </c>
      <c r="D90" s="292">
        <v>444.74</v>
      </c>
      <c r="E90" s="289">
        <f t="shared" si="8"/>
        <v>17.7896</v>
      </c>
      <c r="F90" s="212">
        <f t="shared" si="9"/>
        <v>600.399</v>
      </c>
      <c r="G90" s="293" t="s">
        <v>51</v>
      </c>
    </row>
    <row r="91" spans="1:7" ht="90.75" thickBot="1">
      <c r="A91" s="252" t="s">
        <v>52</v>
      </c>
      <c r="B91" s="278" t="s">
        <v>92</v>
      </c>
      <c r="C91" s="291">
        <v>42</v>
      </c>
      <c r="D91" s="292">
        <v>445.32</v>
      </c>
      <c r="E91" s="289">
        <f t="shared" si="8"/>
        <v>17.8128</v>
      </c>
      <c r="F91" s="212">
        <f t="shared" si="9"/>
        <v>601.182</v>
      </c>
      <c r="G91" s="293" t="s">
        <v>53</v>
      </c>
    </row>
    <row r="92" spans="1:7" ht="90.75" thickBot="1">
      <c r="A92" s="252" t="s">
        <v>54</v>
      </c>
      <c r="B92" s="278" t="s">
        <v>92</v>
      </c>
      <c r="C92" s="291">
        <v>42</v>
      </c>
      <c r="D92" s="292">
        <v>370.5</v>
      </c>
      <c r="E92" s="289">
        <f t="shared" si="8"/>
        <v>14.82</v>
      </c>
      <c r="F92" s="212">
        <f t="shared" si="9"/>
        <v>500.17499999999995</v>
      </c>
      <c r="G92" s="293" t="s">
        <v>55</v>
      </c>
    </row>
    <row r="93" spans="1:7" ht="113.25" thickBot="1">
      <c r="A93" s="209" t="s">
        <v>56</v>
      </c>
      <c r="B93" s="210" t="s">
        <v>92</v>
      </c>
      <c r="C93" s="282">
        <v>42</v>
      </c>
      <c r="D93" s="289">
        <v>398.75</v>
      </c>
      <c r="E93" s="289">
        <f t="shared" si="8"/>
        <v>15.95</v>
      </c>
      <c r="F93" s="212">
        <f t="shared" si="9"/>
        <v>538.3125</v>
      </c>
      <c r="G93" s="293" t="s">
        <v>57</v>
      </c>
    </row>
    <row r="94" spans="1:7" ht="12.75">
      <c r="A94" s="162"/>
      <c r="B94" s="162"/>
      <c r="C94" s="162"/>
      <c r="D94" s="162"/>
      <c r="E94" s="162"/>
      <c r="F94" s="162"/>
      <c r="G94" s="162"/>
    </row>
    <row r="95" spans="1:7" ht="15.75">
      <c r="A95" s="406" t="s">
        <v>58</v>
      </c>
      <c r="B95" s="406"/>
      <c r="C95" s="406"/>
      <c r="D95" s="406"/>
      <c r="E95" s="406"/>
      <c r="F95" s="406"/>
      <c r="G95" s="406"/>
    </row>
    <row r="96" spans="1:7" ht="12.75">
      <c r="A96" s="163"/>
      <c r="B96" s="163"/>
      <c r="C96" s="163"/>
      <c r="D96" s="163"/>
      <c r="E96" s="163"/>
      <c r="F96" s="163"/>
      <c r="G96" s="163"/>
    </row>
    <row r="97" spans="1:7" ht="12.75">
      <c r="A97" s="163"/>
      <c r="B97" s="163"/>
      <c r="C97" s="163"/>
      <c r="D97" s="163"/>
      <c r="E97" s="163"/>
      <c r="F97" s="163"/>
      <c r="G97" s="163"/>
    </row>
    <row r="98" spans="1:7" ht="12.75">
      <c r="A98" s="163"/>
      <c r="B98" s="163"/>
      <c r="C98" s="163"/>
      <c r="D98" s="163"/>
      <c r="E98" s="163"/>
      <c r="F98" s="163"/>
      <c r="G98" s="163"/>
    </row>
  </sheetData>
  <sheetProtection/>
  <mergeCells count="51">
    <mergeCell ref="G85:G86"/>
    <mergeCell ref="A87:G87"/>
    <mergeCell ref="G59:G63"/>
    <mergeCell ref="A64:A65"/>
    <mergeCell ref="G64:G65"/>
    <mergeCell ref="A67:A69"/>
    <mergeCell ref="G67:G69"/>
    <mergeCell ref="A72:A74"/>
    <mergeCell ref="G72:G74"/>
    <mergeCell ref="G79:G80"/>
    <mergeCell ref="A40:G40"/>
    <mergeCell ref="A52:G52"/>
    <mergeCell ref="A53:A55"/>
    <mergeCell ref="G53:G55"/>
    <mergeCell ref="A56:A58"/>
    <mergeCell ref="G56:G58"/>
    <mergeCell ref="A19:A20"/>
    <mergeCell ref="G19:G20"/>
    <mergeCell ref="A21:A22"/>
    <mergeCell ref="G21:G22"/>
    <mergeCell ref="A24:G24"/>
    <mergeCell ref="A27:A28"/>
    <mergeCell ref="G27:G28"/>
    <mergeCell ref="A30:G30"/>
    <mergeCell ref="E12:E13"/>
    <mergeCell ref="F12:F13"/>
    <mergeCell ref="A14:G14"/>
    <mergeCell ref="A15:A16"/>
    <mergeCell ref="G15:G16"/>
    <mergeCell ref="B12:B13"/>
    <mergeCell ref="D12:D13"/>
    <mergeCell ref="A17:A18"/>
    <mergeCell ref="G17:G18"/>
    <mergeCell ref="A95:G95"/>
    <mergeCell ref="A83:A84"/>
    <mergeCell ref="G83:G84"/>
    <mergeCell ref="A85:A86"/>
    <mergeCell ref="A81:A82"/>
    <mergeCell ref="G81:G82"/>
    <mergeCell ref="A76:G76"/>
    <mergeCell ref="A79:A80"/>
    <mergeCell ref="A59:A63"/>
    <mergeCell ref="B59:B60"/>
    <mergeCell ref="E59:E60"/>
    <mergeCell ref="F59:F60"/>
    <mergeCell ref="A2:G2"/>
    <mergeCell ref="A10:A11"/>
    <mergeCell ref="B10:B11"/>
    <mergeCell ref="C10:C11"/>
    <mergeCell ref="D10:F10"/>
    <mergeCell ref="G10:G11"/>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2:G64"/>
  <sheetViews>
    <sheetView zoomScalePageLayoutView="0" workbookViewId="0" topLeftCell="A55">
      <selection activeCell="E56" sqref="E56"/>
    </sheetView>
  </sheetViews>
  <sheetFormatPr defaultColWidth="9.00390625" defaultRowHeight="12.75"/>
  <cols>
    <col min="1" max="1" width="22.125" style="0" customWidth="1"/>
    <col min="2" max="2" width="10.25390625" style="0" customWidth="1"/>
    <col min="4" max="4" width="10.625" style="0" customWidth="1"/>
    <col min="5" max="5" width="11.00390625" style="0" customWidth="1"/>
    <col min="7" max="7" width="72.375" style="0" customWidth="1"/>
  </cols>
  <sheetData>
    <row r="1" ht="13.5" thickBot="1"/>
    <row r="2" spans="1:7" ht="30.75">
      <c r="A2" s="447" t="s">
        <v>254</v>
      </c>
      <c r="B2" s="448"/>
      <c r="C2" s="448"/>
      <c r="D2" s="448"/>
      <c r="E2" s="448"/>
      <c r="F2" s="448"/>
      <c r="G2" s="449"/>
    </row>
    <row r="3" spans="1:7" ht="15">
      <c r="A3" s="383" t="s">
        <v>59</v>
      </c>
      <c r="B3" s="384"/>
      <c r="C3" s="384"/>
      <c r="D3" s="384"/>
      <c r="E3" s="384"/>
      <c r="F3" s="384"/>
      <c r="G3" s="385"/>
    </row>
    <row r="4" spans="1:7" ht="13.5" thickBot="1">
      <c r="A4" s="148"/>
      <c r="B4" s="149"/>
      <c r="C4" s="149"/>
      <c r="D4" s="149"/>
      <c r="E4" s="149"/>
      <c r="F4" s="149"/>
      <c r="G4" s="149"/>
    </row>
    <row r="5" spans="1:7" ht="12.75">
      <c r="A5" s="450" t="s">
        <v>79</v>
      </c>
      <c r="B5" s="452" t="s">
        <v>60</v>
      </c>
      <c r="C5" s="452" t="s">
        <v>265</v>
      </c>
      <c r="D5" s="454" t="s">
        <v>82</v>
      </c>
      <c r="E5" s="455"/>
      <c r="F5" s="456"/>
      <c r="G5" s="457" t="s">
        <v>83</v>
      </c>
    </row>
    <row r="6" spans="1:7" ht="25.5" customHeight="1" thickBot="1">
      <c r="A6" s="451"/>
      <c r="B6" s="453"/>
      <c r="C6" s="453"/>
      <c r="D6" s="153" t="s">
        <v>61</v>
      </c>
      <c r="E6" s="153" t="s">
        <v>62</v>
      </c>
      <c r="F6" s="153" t="s">
        <v>63</v>
      </c>
      <c r="G6" s="458"/>
    </row>
    <row r="7" spans="1:7" ht="25.5" customHeight="1">
      <c r="A7" s="191"/>
      <c r="B7" s="192"/>
      <c r="C7" s="192"/>
      <c r="D7" s="192"/>
      <c r="E7" s="192"/>
      <c r="F7" s="192"/>
      <c r="G7" s="193"/>
    </row>
    <row r="8" spans="1:7" ht="25.5" customHeight="1">
      <c r="A8" s="191"/>
      <c r="B8" s="192"/>
      <c r="C8" s="192"/>
      <c r="D8" s="192"/>
      <c r="E8" s="192"/>
      <c r="F8" s="192"/>
      <c r="G8" s="193"/>
    </row>
    <row r="9" spans="1:7" ht="12.75">
      <c r="A9" s="154"/>
      <c r="B9" s="459"/>
      <c r="C9" s="460"/>
      <c r="D9" s="443"/>
      <c r="E9" s="443"/>
      <c r="F9" s="443"/>
      <c r="G9" s="155"/>
    </row>
    <row r="10" spans="1:7" ht="12.75">
      <c r="A10" s="156"/>
      <c r="B10" s="459"/>
      <c r="C10" s="460"/>
      <c r="D10" s="443"/>
      <c r="E10" s="443"/>
      <c r="F10" s="443"/>
      <c r="G10" s="157"/>
    </row>
    <row r="11" spans="1:7" ht="13.5" thickBot="1">
      <c r="A11" s="164"/>
      <c r="B11" s="165"/>
      <c r="C11" s="166"/>
      <c r="D11" s="167"/>
      <c r="E11" s="167" t="s">
        <v>75</v>
      </c>
      <c r="F11" s="167"/>
      <c r="G11" s="168"/>
    </row>
    <row r="12" spans="1:7" ht="21.75" thickBot="1">
      <c r="A12" s="444" t="s">
        <v>64</v>
      </c>
      <c r="B12" s="445"/>
      <c r="C12" s="445"/>
      <c r="D12" s="445"/>
      <c r="E12" s="445"/>
      <c r="F12" s="445"/>
      <c r="G12" s="446"/>
    </row>
    <row r="13" spans="1:7" ht="13.5" thickBot="1">
      <c r="A13" s="465" t="s">
        <v>65</v>
      </c>
      <c r="B13" s="158" t="s">
        <v>66</v>
      </c>
      <c r="C13" s="169"/>
      <c r="D13" s="159">
        <v>533.61</v>
      </c>
      <c r="E13" s="159">
        <f>D13/5</f>
        <v>106.72200000000001</v>
      </c>
      <c r="F13" s="159">
        <f>D13+D13*35%</f>
        <v>720.3735</v>
      </c>
      <c r="G13" s="463" t="s">
        <v>67</v>
      </c>
    </row>
    <row r="14" spans="1:7" ht="27" customHeight="1" thickBot="1">
      <c r="A14" s="466"/>
      <c r="B14" s="170" t="s">
        <v>68</v>
      </c>
      <c r="C14" s="171">
        <v>40</v>
      </c>
      <c r="D14" s="172">
        <v>1016.4</v>
      </c>
      <c r="E14" s="172">
        <f>D14/10</f>
        <v>101.64</v>
      </c>
      <c r="F14" s="159">
        <f aca="true" t="shared" si="0" ref="F14:F30">D14+D14*35%</f>
        <v>1372.1399999999999</v>
      </c>
      <c r="G14" s="464"/>
    </row>
    <row r="15" spans="1:7" ht="13.5" thickBot="1">
      <c r="A15" s="461" t="s">
        <v>69</v>
      </c>
      <c r="B15" s="158" t="s">
        <v>66</v>
      </c>
      <c r="C15" s="169"/>
      <c r="D15" s="159">
        <v>533.61</v>
      </c>
      <c r="E15" s="159">
        <f>D15/5</f>
        <v>106.72200000000001</v>
      </c>
      <c r="F15" s="159">
        <f t="shared" si="0"/>
        <v>720.3735</v>
      </c>
      <c r="G15" s="463" t="s">
        <v>70</v>
      </c>
    </row>
    <row r="16" spans="1:7" ht="13.5" thickBot="1">
      <c r="A16" s="462"/>
      <c r="B16" s="170" t="s">
        <v>68</v>
      </c>
      <c r="C16" s="171">
        <v>40</v>
      </c>
      <c r="D16" s="172">
        <v>1016.4</v>
      </c>
      <c r="E16" s="172">
        <f>D16/10</f>
        <v>101.64</v>
      </c>
      <c r="F16" s="159">
        <f t="shared" si="0"/>
        <v>1372.1399999999999</v>
      </c>
      <c r="G16" s="464"/>
    </row>
    <row r="17" spans="1:7" ht="13.5" thickBot="1">
      <c r="A17" s="461" t="s">
        <v>71</v>
      </c>
      <c r="B17" s="158" t="s">
        <v>66</v>
      </c>
      <c r="C17" s="169"/>
      <c r="D17" s="159">
        <v>533.61</v>
      </c>
      <c r="E17" s="159">
        <f>D17/5</f>
        <v>106.72200000000001</v>
      </c>
      <c r="F17" s="159">
        <f t="shared" si="0"/>
        <v>720.3735</v>
      </c>
      <c r="G17" s="463" t="s">
        <v>72</v>
      </c>
    </row>
    <row r="18" spans="1:7" ht="13.5" thickBot="1">
      <c r="A18" s="467"/>
      <c r="B18" s="173" t="s">
        <v>68</v>
      </c>
      <c r="C18" s="174">
        <v>40</v>
      </c>
      <c r="D18" s="161">
        <v>1016.4</v>
      </c>
      <c r="E18" s="161">
        <f>D18/10</f>
        <v>101.64</v>
      </c>
      <c r="F18" s="159">
        <f t="shared" si="0"/>
        <v>1372.1399999999999</v>
      </c>
      <c r="G18" s="468"/>
    </row>
    <row r="19" spans="1:7" ht="13.5" thickBot="1">
      <c r="A19" s="461" t="s">
        <v>73</v>
      </c>
      <c r="B19" s="158" t="s">
        <v>66</v>
      </c>
      <c r="C19" s="169"/>
      <c r="D19" s="159">
        <v>533.61</v>
      </c>
      <c r="E19" s="159">
        <f>D19/5</f>
        <v>106.72200000000001</v>
      </c>
      <c r="F19" s="159">
        <f>D19+D19*35%</f>
        <v>720.3735</v>
      </c>
      <c r="G19" s="463" t="s">
        <v>219</v>
      </c>
    </row>
    <row r="20" spans="1:7" ht="13.5" thickBot="1">
      <c r="A20" s="467"/>
      <c r="B20" s="173" t="s">
        <v>68</v>
      </c>
      <c r="C20" s="174">
        <v>40</v>
      </c>
      <c r="D20" s="161">
        <v>1016.4</v>
      </c>
      <c r="E20" s="161">
        <f>D20/10</f>
        <v>101.64</v>
      </c>
      <c r="F20" s="159">
        <f t="shared" si="0"/>
        <v>1372.1399999999999</v>
      </c>
      <c r="G20" s="468"/>
    </row>
    <row r="21" spans="1:7" ht="13.5" thickBot="1">
      <c r="A21" s="461" t="s">
        <v>220</v>
      </c>
      <c r="B21" s="158" t="s">
        <v>66</v>
      </c>
      <c r="C21" s="169"/>
      <c r="D21" s="159">
        <v>533.61</v>
      </c>
      <c r="E21" s="159">
        <f>D21/5</f>
        <v>106.72200000000001</v>
      </c>
      <c r="F21" s="159">
        <f t="shared" si="0"/>
        <v>720.3735</v>
      </c>
      <c r="G21" s="463" t="s">
        <v>221</v>
      </c>
    </row>
    <row r="22" spans="1:7" ht="13.5" thickBot="1">
      <c r="A22" s="467"/>
      <c r="B22" s="173" t="s">
        <v>68</v>
      </c>
      <c r="C22" s="174">
        <v>40</v>
      </c>
      <c r="D22" s="161">
        <v>1016.4</v>
      </c>
      <c r="E22" s="161">
        <f>D22/10</f>
        <v>101.64</v>
      </c>
      <c r="F22" s="159">
        <f t="shared" si="0"/>
        <v>1372.1399999999999</v>
      </c>
      <c r="G22" s="468"/>
    </row>
    <row r="23" spans="1:7" ht="13.5" thickBot="1">
      <c r="A23" s="461" t="s">
        <v>222</v>
      </c>
      <c r="B23" s="158" t="s">
        <v>66</v>
      </c>
      <c r="C23" s="169"/>
      <c r="D23" s="159">
        <v>533.61</v>
      </c>
      <c r="E23" s="159">
        <f>D23/5</f>
        <v>106.72200000000001</v>
      </c>
      <c r="F23" s="159">
        <f t="shared" si="0"/>
        <v>720.3735</v>
      </c>
      <c r="G23" s="463" t="s">
        <v>223</v>
      </c>
    </row>
    <row r="24" spans="1:7" ht="13.5" thickBot="1">
      <c r="A24" s="462"/>
      <c r="B24" s="170" t="s">
        <v>68</v>
      </c>
      <c r="C24" s="171">
        <v>40</v>
      </c>
      <c r="D24" s="172">
        <v>1016.4</v>
      </c>
      <c r="E24" s="172">
        <f>D24/10</f>
        <v>101.64</v>
      </c>
      <c r="F24" s="159">
        <f t="shared" si="0"/>
        <v>1372.1399999999999</v>
      </c>
      <c r="G24" s="464"/>
    </row>
    <row r="25" spans="1:7" ht="13.5" thickBot="1">
      <c r="A25" s="474" t="s">
        <v>224</v>
      </c>
      <c r="B25" s="175" t="s">
        <v>66</v>
      </c>
      <c r="C25" s="176"/>
      <c r="D25" s="177">
        <v>533.61</v>
      </c>
      <c r="E25" s="177">
        <f>D25/5</f>
        <v>106.72200000000001</v>
      </c>
      <c r="F25" s="159">
        <f>D25+D25*35%</f>
        <v>720.3735</v>
      </c>
      <c r="G25" s="475" t="s">
        <v>225</v>
      </c>
    </row>
    <row r="26" spans="1:7" ht="13.5" thickBot="1">
      <c r="A26" s="462"/>
      <c r="B26" s="170" t="s">
        <v>68</v>
      </c>
      <c r="C26" s="171">
        <v>40</v>
      </c>
      <c r="D26" s="172">
        <v>1016.4</v>
      </c>
      <c r="E26" s="172">
        <f>D26/10</f>
        <v>101.64</v>
      </c>
      <c r="F26" s="159">
        <f t="shared" si="0"/>
        <v>1372.1399999999999</v>
      </c>
      <c r="G26" s="464"/>
    </row>
    <row r="27" spans="1:7" ht="13.5" thickBot="1">
      <c r="A27" s="474" t="s">
        <v>226</v>
      </c>
      <c r="B27" s="175" t="s">
        <v>66</v>
      </c>
      <c r="C27" s="176"/>
      <c r="D27" s="177">
        <v>533.61</v>
      </c>
      <c r="E27" s="177">
        <f>D27/5</f>
        <v>106.72200000000001</v>
      </c>
      <c r="F27" s="159">
        <f t="shared" si="0"/>
        <v>720.3735</v>
      </c>
      <c r="G27" s="475" t="s">
        <v>227</v>
      </c>
    </row>
    <row r="28" spans="1:7" ht="13.5" thickBot="1">
      <c r="A28" s="462"/>
      <c r="B28" s="170" t="s">
        <v>68</v>
      </c>
      <c r="C28" s="171">
        <v>40</v>
      </c>
      <c r="D28" s="172">
        <v>1016.4</v>
      </c>
      <c r="E28" s="172">
        <f>D28/10</f>
        <v>101.64</v>
      </c>
      <c r="F28" s="159">
        <f t="shared" si="0"/>
        <v>1372.1399999999999</v>
      </c>
      <c r="G28" s="464"/>
    </row>
    <row r="29" spans="1:7" ht="13.5" thickBot="1">
      <c r="A29" s="474" t="s">
        <v>228</v>
      </c>
      <c r="B29" s="175" t="s">
        <v>66</v>
      </c>
      <c r="C29" s="176"/>
      <c r="D29" s="177">
        <v>533.61</v>
      </c>
      <c r="E29" s="177">
        <f>D29/5</f>
        <v>106.72200000000001</v>
      </c>
      <c r="F29" s="159">
        <f t="shared" si="0"/>
        <v>720.3735</v>
      </c>
      <c r="G29" s="475" t="s">
        <v>229</v>
      </c>
    </row>
    <row r="30" spans="1:7" ht="13.5" thickBot="1">
      <c r="A30" s="462"/>
      <c r="B30" s="170" t="s">
        <v>68</v>
      </c>
      <c r="C30" s="171">
        <v>40</v>
      </c>
      <c r="D30" s="172">
        <v>1016.4</v>
      </c>
      <c r="E30" s="172">
        <f>D30/10</f>
        <v>101.64</v>
      </c>
      <c r="F30" s="159">
        <f t="shared" si="0"/>
        <v>1372.1399999999999</v>
      </c>
      <c r="G30" s="464"/>
    </row>
    <row r="31" spans="1:7" ht="21.75" thickBot="1">
      <c r="A31" s="477" t="s">
        <v>230</v>
      </c>
      <c r="B31" s="478"/>
      <c r="C31" s="478"/>
      <c r="D31" s="478"/>
      <c r="E31" s="478"/>
      <c r="F31" s="478"/>
      <c r="G31" s="479"/>
    </row>
    <row r="32" spans="1:7" ht="13.5" thickBot="1">
      <c r="A32" s="162"/>
      <c r="B32" s="162"/>
      <c r="C32" s="162"/>
      <c r="D32" s="162"/>
      <c r="E32" s="162"/>
      <c r="F32" s="162"/>
      <c r="G32" s="162"/>
    </row>
    <row r="33" spans="1:7" ht="13.5" thickBot="1">
      <c r="A33" s="465" t="s">
        <v>252</v>
      </c>
      <c r="B33" s="158" t="s">
        <v>231</v>
      </c>
      <c r="C33" s="169"/>
      <c r="D33" s="159">
        <v>212.36</v>
      </c>
      <c r="E33" s="159">
        <f>D33/1</f>
        <v>212.36</v>
      </c>
      <c r="F33" s="178">
        <f>D33+D33*35%</f>
        <v>286.68600000000004</v>
      </c>
      <c r="G33" s="480" t="s">
        <v>232</v>
      </c>
    </row>
    <row r="34" spans="1:7" ht="34.5" customHeight="1" thickBot="1">
      <c r="A34" s="466"/>
      <c r="B34" s="170" t="s">
        <v>233</v>
      </c>
      <c r="C34" s="171">
        <v>40</v>
      </c>
      <c r="D34" s="172">
        <v>226.88</v>
      </c>
      <c r="E34" s="172">
        <f>D34/1</f>
        <v>226.88</v>
      </c>
      <c r="F34" s="178">
        <f>D34+D34*35%</f>
        <v>306.288</v>
      </c>
      <c r="G34" s="481"/>
    </row>
    <row r="35" spans="1:7" ht="21.75" thickBot="1">
      <c r="A35" s="482" t="s">
        <v>234</v>
      </c>
      <c r="B35" s="483"/>
      <c r="C35" s="483"/>
      <c r="D35" s="483"/>
      <c r="E35" s="483"/>
      <c r="F35" s="483"/>
      <c r="G35" s="484"/>
    </row>
    <row r="36" spans="1:7" ht="13.5" thickBot="1">
      <c r="A36" s="485" t="s">
        <v>253</v>
      </c>
      <c r="B36" s="158" t="s">
        <v>231</v>
      </c>
      <c r="C36" s="169"/>
      <c r="D36" s="159">
        <v>179.08</v>
      </c>
      <c r="E36" s="159">
        <f aca="true" t="shared" si="1" ref="E36:E47">D36/1</f>
        <v>179.08</v>
      </c>
      <c r="F36" s="178">
        <f>D36+D36*35%</f>
        <v>241.758</v>
      </c>
      <c r="G36" s="487" t="s">
        <v>235</v>
      </c>
    </row>
    <row r="37" spans="1:7" ht="48" customHeight="1" thickBot="1">
      <c r="A37" s="486"/>
      <c r="B37" s="170" t="s">
        <v>233</v>
      </c>
      <c r="C37" s="171">
        <v>40</v>
      </c>
      <c r="D37" s="172">
        <v>187.07</v>
      </c>
      <c r="E37" s="172">
        <f t="shared" si="1"/>
        <v>187.07</v>
      </c>
      <c r="F37" s="178">
        <f aca="true" t="shared" si="2" ref="F37:F47">D37+D37*35%</f>
        <v>252.54449999999997</v>
      </c>
      <c r="G37" s="488"/>
    </row>
    <row r="38" spans="1:7" ht="13.5" thickBot="1">
      <c r="A38" s="485" t="s">
        <v>236</v>
      </c>
      <c r="B38" s="158" t="s">
        <v>231</v>
      </c>
      <c r="C38" s="169"/>
      <c r="D38" s="159">
        <v>240.68</v>
      </c>
      <c r="E38" s="159">
        <f t="shared" si="1"/>
        <v>240.68</v>
      </c>
      <c r="F38" s="178">
        <f t="shared" si="2"/>
        <v>324.918</v>
      </c>
      <c r="G38" s="488"/>
    </row>
    <row r="39" spans="1:7" ht="42" customHeight="1" thickBot="1">
      <c r="A39" s="489"/>
      <c r="B39" s="173" t="s">
        <v>233</v>
      </c>
      <c r="C39" s="174">
        <v>40</v>
      </c>
      <c r="D39" s="161">
        <v>247.57</v>
      </c>
      <c r="E39" s="161">
        <f t="shared" si="1"/>
        <v>247.57</v>
      </c>
      <c r="F39" s="178">
        <f t="shared" si="2"/>
        <v>334.2195</v>
      </c>
      <c r="G39" s="488"/>
    </row>
    <row r="40" spans="1:7" ht="13.5" thickBot="1">
      <c r="A40" s="469" t="s">
        <v>237</v>
      </c>
      <c r="B40" s="158" t="s">
        <v>231</v>
      </c>
      <c r="C40" s="169"/>
      <c r="D40" s="159">
        <v>240.68</v>
      </c>
      <c r="E40" s="159">
        <f t="shared" si="1"/>
        <v>240.68</v>
      </c>
      <c r="F40" s="178">
        <f t="shared" si="2"/>
        <v>324.918</v>
      </c>
      <c r="G40" s="488"/>
    </row>
    <row r="41" spans="1:7" ht="41.25" customHeight="1" thickBot="1">
      <c r="A41" s="470"/>
      <c r="B41" s="170" t="s">
        <v>233</v>
      </c>
      <c r="C41" s="171">
        <v>40</v>
      </c>
      <c r="D41" s="172">
        <v>247.57</v>
      </c>
      <c r="E41" s="172">
        <f t="shared" si="1"/>
        <v>247.57</v>
      </c>
      <c r="F41" s="178">
        <f t="shared" si="2"/>
        <v>334.2195</v>
      </c>
      <c r="G41" s="488"/>
    </row>
    <row r="42" spans="1:7" ht="13.5" thickBot="1">
      <c r="A42" s="471" t="s">
        <v>238</v>
      </c>
      <c r="B42" s="175" t="s">
        <v>231</v>
      </c>
      <c r="C42" s="176"/>
      <c r="D42" s="177">
        <v>240.68</v>
      </c>
      <c r="E42" s="177">
        <f t="shared" si="1"/>
        <v>240.68</v>
      </c>
      <c r="F42" s="178">
        <f t="shared" si="2"/>
        <v>324.918</v>
      </c>
      <c r="G42" s="488"/>
    </row>
    <row r="43" spans="1:7" ht="41.25" customHeight="1" thickBot="1">
      <c r="A43" s="470"/>
      <c r="B43" s="170" t="s">
        <v>233</v>
      </c>
      <c r="C43" s="171">
        <v>40</v>
      </c>
      <c r="D43" s="172">
        <v>247.57</v>
      </c>
      <c r="E43" s="172">
        <f t="shared" si="1"/>
        <v>247.57</v>
      </c>
      <c r="F43" s="178">
        <f t="shared" si="2"/>
        <v>334.2195</v>
      </c>
      <c r="G43" s="472"/>
    </row>
    <row r="44" spans="1:7" ht="13.5" thickBot="1">
      <c r="A44" s="469" t="s">
        <v>239</v>
      </c>
      <c r="B44" s="158" t="s">
        <v>231</v>
      </c>
      <c r="C44" s="169"/>
      <c r="D44" s="159">
        <v>240.68</v>
      </c>
      <c r="E44" s="159">
        <f t="shared" si="1"/>
        <v>240.68</v>
      </c>
      <c r="F44" s="178">
        <f t="shared" si="2"/>
        <v>324.918</v>
      </c>
      <c r="G44" s="473"/>
    </row>
    <row r="45" spans="1:7" ht="34.5" customHeight="1" thickBot="1">
      <c r="A45" s="470"/>
      <c r="B45" s="170" t="s">
        <v>233</v>
      </c>
      <c r="C45" s="171">
        <v>40</v>
      </c>
      <c r="D45" s="172">
        <v>247.57</v>
      </c>
      <c r="E45" s="172">
        <f t="shared" si="1"/>
        <v>247.57</v>
      </c>
      <c r="F45" s="178">
        <f t="shared" si="2"/>
        <v>334.2195</v>
      </c>
      <c r="G45" s="473"/>
    </row>
    <row r="46" spans="1:7" ht="13.5" thickBot="1">
      <c r="A46" s="469" t="s">
        <v>240</v>
      </c>
      <c r="B46" s="158" t="s">
        <v>231</v>
      </c>
      <c r="C46" s="169"/>
      <c r="D46" s="159">
        <v>240.68</v>
      </c>
      <c r="E46" s="159">
        <f t="shared" si="1"/>
        <v>240.68</v>
      </c>
      <c r="F46" s="178">
        <f t="shared" si="2"/>
        <v>324.918</v>
      </c>
      <c r="G46" s="179"/>
    </row>
    <row r="47" spans="1:7" ht="51" customHeight="1" thickBot="1">
      <c r="A47" s="470"/>
      <c r="B47" s="170" t="s">
        <v>233</v>
      </c>
      <c r="C47" s="171">
        <v>40</v>
      </c>
      <c r="D47" s="172">
        <v>247.57</v>
      </c>
      <c r="E47" s="172">
        <f t="shared" si="1"/>
        <v>247.57</v>
      </c>
      <c r="F47" s="178">
        <f t="shared" si="2"/>
        <v>334.2195</v>
      </c>
      <c r="G47" s="180"/>
    </row>
    <row r="48" spans="1:7" ht="21.75" thickBot="1">
      <c r="A48" s="482" t="s">
        <v>241</v>
      </c>
      <c r="B48" s="483"/>
      <c r="C48" s="483"/>
      <c r="D48" s="483"/>
      <c r="E48" s="483"/>
      <c r="F48" s="483"/>
      <c r="G48" s="479"/>
    </row>
    <row r="49" spans="1:7" ht="13.5" thickBot="1">
      <c r="A49" s="469" t="s">
        <v>242</v>
      </c>
      <c r="B49" s="158" t="s">
        <v>243</v>
      </c>
      <c r="C49" s="181">
        <v>24</v>
      </c>
      <c r="D49" s="159">
        <v>176</v>
      </c>
      <c r="E49" s="182">
        <f aca="true" t="shared" si="3" ref="E49:E64">D49/1</f>
        <v>176</v>
      </c>
      <c r="F49" s="183">
        <f>D49+D49*35%</f>
        <v>237.6</v>
      </c>
      <c r="G49" s="446"/>
    </row>
    <row r="50" spans="1:7" ht="39.75" customHeight="1" thickBot="1">
      <c r="A50" s="470"/>
      <c r="B50" s="170" t="s">
        <v>233</v>
      </c>
      <c r="C50" s="184">
        <v>12</v>
      </c>
      <c r="D50" s="172">
        <v>339.9</v>
      </c>
      <c r="E50" s="185">
        <f t="shared" si="3"/>
        <v>339.9</v>
      </c>
      <c r="F50" s="183">
        <f aca="true" t="shared" si="4" ref="F50:F64">D50+D50*35%</f>
        <v>458.86499999999995</v>
      </c>
      <c r="G50" s="484"/>
    </row>
    <row r="51" spans="1:7" ht="13.5" thickBot="1">
      <c r="A51" s="469" t="s">
        <v>244</v>
      </c>
      <c r="B51" s="158" t="s">
        <v>243</v>
      </c>
      <c r="C51" s="181">
        <v>24</v>
      </c>
      <c r="D51" s="159">
        <v>176</v>
      </c>
      <c r="E51" s="182">
        <f t="shared" si="3"/>
        <v>176</v>
      </c>
      <c r="F51" s="183">
        <f t="shared" si="4"/>
        <v>237.6</v>
      </c>
      <c r="G51" s="491" t="s">
        <v>245</v>
      </c>
    </row>
    <row r="52" spans="1:7" ht="40.5" customHeight="1" thickBot="1">
      <c r="A52" s="470"/>
      <c r="B52" s="170" t="s">
        <v>233</v>
      </c>
      <c r="C52" s="184">
        <v>12</v>
      </c>
      <c r="D52" s="172">
        <v>339.9</v>
      </c>
      <c r="E52" s="185">
        <f t="shared" si="3"/>
        <v>339.9</v>
      </c>
      <c r="F52" s="183">
        <f t="shared" si="4"/>
        <v>458.86499999999995</v>
      </c>
      <c r="G52" s="492"/>
    </row>
    <row r="53" spans="1:7" ht="13.5" thickBot="1">
      <c r="A53" s="469" t="s">
        <v>246</v>
      </c>
      <c r="B53" s="158" t="s">
        <v>243</v>
      </c>
      <c r="C53" s="181">
        <v>24</v>
      </c>
      <c r="D53" s="159">
        <v>176</v>
      </c>
      <c r="E53" s="182">
        <f t="shared" si="3"/>
        <v>176</v>
      </c>
      <c r="F53" s="183">
        <f t="shared" si="4"/>
        <v>237.6</v>
      </c>
      <c r="G53" s="492"/>
    </row>
    <row r="54" spans="1:7" ht="39" customHeight="1" thickBot="1">
      <c r="A54" s="476"/>
      <c r="B54" s="173" t="s">
        <v>233</v>
      </c>
      <c r="C54" s="186">
        <v>12</v>
      </c>
      <c r="D54" s="161">
        <v>339.9</v>
      </c>
      <c r="E54" s="187">
        <f t="shared" si="3"/>
        <v>339.9</v>
      </c>
      <c r="F54" s="183">
        <f t="shared" si="4"/>
        <v>458.86499999999995</v>
      </c>
      <c r="G54" s="492"/>
    </row>
    <row r="55" spans="1:7" ht="13.5" thickBot="1">
      <c r="A55" s="469" t="s">
        <v>247</v>
      </c>
      <c r="B55" s="158" t="s">
        <v>243</v>
      </c>
      <c r="C55" s="181">
        <v>24</v>
      </c>
      <c r="D55" s="159">
        <v>176</v>
      </c>
      <c r="E55" s="182">
        <f t="shared" si="3"/>
        <v>176</v>
      </c>
      <c r="F55" s="183">
        <f t="shared" si="4"/>
        <v>237.6</v>
      </c>
      <c r="G55" s="492"/>
    </row>
    <row r="56" spans="1:7" ht="40.5" customHeight="1" thickBot="1">
      <c r="A56" s="476"/>
      <c r="B56" s="173" t="s">
        <v>233</v>
      </c>
      <c r="C56" s="186">
        <v>12</v>
      </c>
      <c r="D56" s="161">
        <v>339.9</v>
      </c>
      <c r="E56" s="187">
        <f t="shared" si="3"/>
        <v>339.9</v>
      </c>
      <c r="F56" s="183">
        <f t="shared" si="4"/>
        <v>458.86499999999995</v>
      </c>
      <c r="G56" s="492"/>
    </row>
    <row r="57" spans="1:7" ht="13.5" thickBot="1">
      <c r="A57" s="469" t="s">
        <v>248</v>
      </c>
      <c r="B57" s="158" t="s">
        <v>243</v>
      </c>
      <c r="C57" s="181">
        <v>24</v>
      </c>
      <c r="D57" s="159">
        <v>176</v>
      </c>
      <c r="E57" s="182">
        <f t="shared" si="3"/>
        <v>176</v>
      </c>
      <c r="F57" s="183">
        <f t="shared" si="4"/>
        <v>237.6</v>
      </c>
      <c r="G57" s="492"/>
    </row>
    <row r="58" spans="1:7" ht="39" customHeight="1" thickBot="1">
      <c r="A58" s="470"/>
      <c r="B58" s="170" t="s">
        <v>233</v>
      </c>
      <c r="C58" s="184">
        <v>12</v>
      </c>
      <c r="D58" s="172">
        <v>339.9</v>
      </c>
      <c r="E58" s="185">
        <f t="shared" si="3"/>
        <v>339.9</v>
      </c>
      <c r="F58" s="183">
        <f t="shared" si="4"/>
        <v>458.86499999999995</v>
      </c>
      <c r="G58" s="492"/>
    </row>
    <row r="59" spans="1:7" ht="13.5" thickBot="1">
      <c r="A59" s="471" t="s">
        <v>249</v>
      </c>
      <c r="B59" s="175" t="s">
        <v>243</v>
      </c>
      <c r="C59" s="188">
        <v>24</v>
      </c>
      <c r="D59" s="177">
        <v>176</v>
      </c>
      <c r="E59" s="189">
        <f t="shared" si="3"/>
        <v>176</v>
      </c>
      <c r="F59" s="183">
        <f t="shared" si="4"/>
        <v>237.6</v>
      </c>
      <c r="G59" s="492"/>
    </row>
    <row r="60" spans="1:7" ht="38.25" customHeight="1" thickBot="1">
      <c r="A60" s="476"/>
      <c r="B60" s="173" t="s">
        <v>233</v>
      </c>
      <c r="C60" s="186">
        <v>12</v>
      </c>
      <c r="D60" s="161">
        <v>339.9</v>
      </c>
      <c r="E60" s="187">
        <f t="shared" si="3"/>
        <v>339.9</v>
      </c>
      <c r="F60" s="183">
        <f t="shared" si="4"/>
        <v>458.86499999999995</v>
      </c>
      <c r="G60" s="492"/>
    </row>
    <row r="61" spans="1:7" ht="13.5" thickBot="1">
      <c r="A61" s="469" t="s">
        <v>250</v>
      </c>
      <c r="B61" s="158" t="s">
        <v>243</v>
      </c>
      <c r="C61" s="181">
        <v>24</v>
      </c>
      <c r="D61" s="159">
        <v>176</v>
      </c>
      <c r="E61" s="182">
        <f t="shared" si="3"/>
        <v>176</v>
      </c>
      <c r="F61" s="183">
        <f t="shared" si="4"/>
        <v>237.6</v>
      </c>
      <c r="G61" s="492"/>
    </row>
    <row r="62" spans="1:7" ht="13.5" thickBot="1">
      <c r="A62" s="476"/>
      <c r="B62" s="170" t="s">
        <v>233</v>
      </c>
      <c r="C62" s="184">
        <v>12</v>
      </c>
      <c r="D62" s="172">
        <v>339.9</v>
      </c>
      <c r="E62" s="185">
        <f t="shared" si="3"/>
        <v>339.9</v>
      </c>
      <c r="F62" s="183">
        <f t="shared" si="4"/>
        <v>458.86499999999995</v>
      </c>
      <c r="G62" s="492"/>
    </row>
    <row r="63" spans="1:7" ht="12.75">
      <c r="A63" s="490" t="s">
        <v>251</v>
      </c>
      <c r="B63" s="175" t="s">
        <v>243</v>
      </c>
      <c r="C63" s="188">
        <v>24</v>
      </c>
      <c r="D63" s="160">
        <v>176</v>
      </c>
      <c r="E63" s="194">
        <f t="shared" si="3"/>
        <v>176</v>
      </c>
      <c r="F63" s="190">
        <f t="shared" si="4"/>
        <v>237.6</v>
      </c>
      <c r="G63" s="492"/>
    </row>
    <row r="64" spans="1:7" ht="13.5" thickBot="1">
      <c r="A64" s="470"/>
      <c r="B64" s="170" t="s">
        <v>233</v>
      </c>
      <c r="C64" s="184">
        <v>12</v>
      </c>
      <c r="D64" s="172">
        <v>339.9</v>
      </c>
      <c r="E64" s="185">
        <f t="shared" si="3"/>
        <v>339.9</v>
      </c>
      <c r="F64" s="195">
        <f t="shared" si="4"/>
        <v>458.86499999999995</v>
      </c>
      <c r="G64" s="493"/>
    </row>
  </sheetData>
  <sheetProtection/>
  <mergeCells count="54">
    <mergeCell ref="A59:A60"/>
    <mergeCell ref="A61:A62"/>
    <mergeCell ref="A63:A64"/>
    <mergeCell ref="A44:A45"/>
    <mergeCell ref="A46:A47"/>
    <mergeCell ref="A48:G48"/>
    <mergeCell ref="A49:A50"/>
    <mergeCell ref="G49:G50"/>
    <mergeCell ref="A51:A52"/>
    <mergeCell ref="G51:G64"/>
    <mergeCell ref="A53:A54"/>
    <mergeCell ref="A55:A56"/>
    <mergeCell ref="A57:A58"/>
    <mergeCell ref="A31:G31"/>
    <mergeCell ref="A33:A34"/>
    <mergeCell ref="G33:G34"/>
    <mergeCell ref="A35:G35"/>
    <mergeCell ref="A36:A37"/>
    <mergeCell ref="G36:G42"/>
    <mergeCell ref="A38:A39"/>
    <mergeCell ref="G21:G22"/>
    <mergeCell ref="A40:A41"/>
    <mergeCell ref="A42:A43"/>
    <mergeCell ref="G43:G45"/>
    <mergeCell ref="A25:A26"/>
    <mergeCell ref="G25:G26"/>
    <mergeCell ref="A27:A28"/>
    <mergeCell ref="G27:G28"/>
    <mergeCell ref="A29:A30"/>
    <mergeCell ref="G29:G30"/>
    <mergeCell ref="G23:G24"/>
    <mergeCell ref="A13:A14"/>
    <mergeCell ref="G13:G14"/>
    <mergeCell ref="A15:A16"/>
    <mergeCell ref="G15:G16"/>
    <mergeCell ref="A17:A18"/>
    <mergeCell ref="G17:G18"/>
    <mergeCell ref="A19:A20"/>
    <mergeCell ref="G19:G20"/>
    <mergeCell ref="A21:A22"/>
    <mergeCell ref="C9:C10"/>
    <mergeCell ref="D9:D10"/>
    <mergeCell ref="E9:E10"/>
    <mergeCell ref="A23:A24"/>
    <mergeCell ref="F9:F10"/>
    <mergeCell ref="A12:G12"/>
    <mergeCell ref="A2:G2"/>
    <mergeCell ref="A3:G3"/>
    <mergeCell ref="A5:A6"/>
    <mergeCell ref="B5:B6"/>
    <mergeCell ref="C5:C6"/>
    <mergeCell ref="D5:F5"/>
    <mergeCell ref="G5:G6"/>
    <mergeCell ref="B9:B10"/>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Лариса</dc:creator>
  <cp:keywords/>
  <dc:description/>
  <cp:lastModifiedBy>Comp</cp:lastModifiedBy>
  <cp:lastPrinted>2011-04-02T04:24:03Z</cp:lastPrinted>
  <dcterms:created xsi:type="dcterms:W3CDTF">1996-12-31T22:44:20Z</dcterms:created>
  <dcterms:modified xsi:type="dcterms:W3CDTF">2011-07-04T08:39:57Z</dcterms:modified>
  <cp:category/>
  <cp:version/>
  <cp:contentType/>
  <cp:contentStatus/>
  <cp:revision>2</cp:revision>
</cp:coreProperties>
</file>