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75" windowHeight="12090" tabRatio="595" activeTab="1"/>
  </bookViews>
  <sheets>
    <sheet name="Искусственный камень, сопутка" sheetId="1" r:id="rId1"/>
    <sheet name="Малые архитектурные формы" sheetId="2" r:id="rId2"/>
  </sheets>
  <definedNames/>
  <calcPr fullCalcOnLoad="1"/>
</workbook>
</file>

<file path=xl/sharedStrings.xml><?xml version="1.0" encoding="utf-8"?>
<sst xmlns="http://schemas.openxmlformats.org/spreadsheetml/2006/main" count="1637" uniqueCount="710">
  <si>
    <t>Наименование</t>
  </si>
  <si>
    <t>Размер плитки, мм</t>
  </si>
  <si>
    <t>Цена кв.м./ п.м. с учетом шва, руб.</t>
  </si>
  <si>
    <t>Цена кв.м./ п.м. без учета шва, руб.</t>
  </si>
  <si>
    <t>Кол-во расцветок</t>
  </si>
  <si>
    <t>Упаковка</t>
  </si>
  <si>
    <t>Цена за упаковку, руб.</t>
  </si>
  <si>
    <t>Кол-во в упаковке, кв.м. / п.м.</t>
  </si>
  <si>
    <t>Кол-во в упаковке, шт.</t>
  </si>
  <si>
    <t>Вес,  кг</t>
  </si>
  <si>
    <t>Манхэттен</t>
  </si>
  <si>
    <t>Рядовая плитка</t>
  </si>
  <si>
    <t>210х50х7</t>
  </si>
  <si>
    <t>1 кв.м.*</t>
  </si>
  <si>
    <t>Угловые элементы</t>
  </si>
  <si>
    <t>205х95х50х7</t>
  </si>
  <si>
    <t>1,5 пог.м*</t>
  </si>
  <si>
    <t>Честер</t>
  </si>
  <si>
    <t>225х55х10-20</t>
  </si>
  <si>
    <t>0,5 кв.м.*</t>
  </si>
  <si>
    <t>225х112х55х10-20</t>
  </si>
  <si>
    <t>1 пог.м.*</t>
  </si>
  <si>
    <t>Прага</t>
  </si>
  <si>
    <t>120-260х65х15-40</t>
  </si>
  <si>
    <t>0,6 кв.м.**</t>
  </si>
  <si>
    <t>260/155х120х65х15-40</t>
  </si>
  <si>
    <t>1,3 пог.м.**</t>
  </si>
  <si>
    <t>Турин</t>
  </si>
  <si>
    <t>(250-150)х(220-40)х17-45</t>
  </si>
  <si>
    <t>0,5 кв.м.</t>
  </si>
  <si>
    <t>--</t>
  </si>
  <si>
    <t>275/80х110/65х220/40х17-45</t>
  </si>
  <si>
    <t>1,5 пог.м.</t>
  </si>
  <si>
    <t>Мальта</t>
  </si>
  <si>
    <t>405/300/195/95х195/95х10-20</t>
  </si>
  <si>
    <t>0,55 кв.м.**</t>
  </si>
  <si>
    <t>195/95х195/95х95х10-20</t>
  </si>
  <si>
    <t>1,24 пог.м.**</t>
  </si>
  <si>
    <t>Бристоль</t>
  </si>
  <si>
    <t>450х100х10-27</t>
  </si>
  <si>
    <t>450х225х100х10-27</t>
  </si>
  <si>
    <t>0,9 пог.м.**</t>
  </si>
  <si>
    <t>Нарва</t>
  </si>
  <si>
    <t>405/300/195/95х195/95х10-45</t>
  </si>
  <si>
    <t>195/95х195/95х95х10-45</t>
  </si>
  <si>
    <t>Юкон</t>
  </si>
  <si>
    <t>вариативный</t>
  </si>
  <si>
    <t>1 пог.м.**</t>
  </si>
  <si>
    <t>Санта Фе</t>
  </si>
  <si>
    <t>Этна</t>
  </si>
  <si>
    <t>400/80х100/75/50/25х10-45</t>
  </si>
  <si>
    <t>250/130х97/55х100/75/50/25х10-45</t>
  </si>
  <si>
    <t>1 пог.м.</t>
  </si>
  <si>
    <t>Дублин</t>
  </si>
  <si>
    <t>340/80х190/48х10-45</t>
  </si>
  <si>
    <t>280/100х180/100х220/85х10-45</t>
  </si>
  <si>
    <t>Диксон</t>
  </si>
  <si>
    <t>300х100х10-42</t>
  </si>
  <si>
    <t>0,48 кв.м.</t>
  </si>
  <si>
    <t>215х110х100х10-42</t>
  </si>
  <si>
    <t>0,8 пог.м.</t>
  </si>
  <si>
    <t>Палермо</t>
  </si>
  <si>
    <t>200х100х16-45</t>
  </si>
  <si>
    <t>200х100х100х16-45</t>
  </si>
  <si>
    <t>0,6 пог.м.</t>
  </si>
  <si>
    <t>Онтарио</t>
  </si>
  <si>
    <t>400х100,200х100х12-45</t>
  </si>
  <si>
    <t>210х110х100х12-45</t>
  </si>
  <si>
    <t>Валетта</t>
  </si>
  <si>
    <t>150/300х150х15</t>
  </si>
  <si>
    <t>0,5 кв.м.**</t>
  </si>
  <si>
    <t>150/300х150х75х15</t>
  </si>
  <si>
    <t>0,97 кв.м.**</t>
  </si>
  <si>
    <t>Тенерифе</t>
  </si>
  <si>
    <t>400х120х15-20</t>
  </si>
  <si>
    <t xml:space="preserve">Прайс-лист на искусственный камень </t>
  </si>
  <si>
    <t>Anticbrick</t>
  </si>
  <si>
    <t>210х60х15</t>
  </si>
  <si>
    <t>210х100х60х15</t>
  </si>
  <si>
    <t>2 пог.м.*</t>
  </si>
  <si>
    <t>Slimbrick</t>
  </si>
  <si>
    <t>210х100х50х7</t>
  </si>
  <si>
    <t>1,76 пог.м.*</t>
  </si>
  <si>
    <t>Slimbick Mega</t>
  </si>
  <si>
    <t>240х65х7</t>
  </si>
  <si>
    <t>235х112х65х7</t>
  </si>
  <si>
    <t>1,5 пог.м.*</t>
  </si>
  <si>
    <t>Variorock Arden</t>
  </si>
  <si>
    <t>---</t>
  </si>
  <si>
    <t>0,65 кв.м.*</t>
  </si>
  <si>
    <t>1 пог.м*</t>
  </si>
  <si>
    <t>Variorock Brega</t>
  </si>
  <si>
    <t>445х245х22</t>
  </si>
  <si>
    <t>0,675 кв.м.*</t>
  </si>
  <si>
    <t>300х150х245х22</t>
  </si>
  <si>
    <t>Variorock Forte</t>
  </si>
  <si>
    <t>200х100х15</t>
  </si>
  <si>
    <t>0,5 кв. м.*</t>
  </si>
  <si>
    <t>200х100х100х15</t>
  </si>
  <si>
    <t>400х200х15</t>
  </si>
  <si>
    <t>0,583 кв. м.*</t>
  </si>
  <si>
    <t>300х100х200х15</t>
  </si>
  <si>
    <t>Variorock Kardo</t>
  </si>
  <si>
    <t>300х50х22</t>
  </si>
  <si>
    <t>250х50х100х22</t>
  </si>
  <si>
    <t>Variorock Roddos</t>
  </si>
  <si>
    <t>0,32 кв.м.</t>
  </si>
  <si>
    <t>1 пог.м</t>
  </si>
  <si>
    <t>Variorock Severe</t>
  </si>
  <si>
    <t>1 кв.м.</t>
  </si>
  <si>
    <t>0,7 кв.м.</t>
  </si>
  <si>
    <t>1,2 пог.м.</t>
  </si>
  <si>
    <t>0,6 кв.м.</t>
  </si>
  <si>
    <t>Альпийская деревня (для кладки со швом 1,5-2 см)</t>
  </si>
  <si>
    <t>100-450х20-300х15-45</t>
  </si>
  <si>
    <t>Античный кирпич (для кладки со швом 1,2 см)</t>
  </si>
  <si>
    <t>200х60х15-20</t>
  </si>
  <si>
    <t>Бут (для кладки со швом 1,5-2 см)</t>
  </si>
  <si>
    <t>0,8 кв.м.</t>
  </si>
  <si>
    <t>Выветренный туф</t>
  </si>
  <si>
    <t>Грубый скол</t>
  </si>
  <si>
    <t>100-550х50-180х20-40</t>
  </si>
  <si>
    <t>Долина Терраи</t>
  </si>
  <si>
    <t>2 пог.м.</t>
  </si>
  <si>
    <t>Доломитовая стена (для кладки со швом 1,2 см)</t>
  </si>
  <si>
    <t>0,8 кв.м.*</t>
  </si>
  <si>
    <t>35/23</t>
  </si>
  <si>
    <t>Древний пласт</t>
  </si>
  <si>
    <t>Клинкерный кирпич (для кладки со швом 1,2 см)</t>
  </si>
  <si>
    <t>Морской бриз</t>
  </si>
  <si>
    <t>Сказочный город (для кладки со щвом 1,5 см)</t>
  </si>
  <si>
    <t>90-285х90-240х12-25</t>
  </si>
  <si>
    <t>Скалистая гора (проложенная) (для кладки без шва)</t>
  </si>
  <si>
    <t>Скалистый грот</t>
  </si>
  <si>
    <t>Средневековая стена</t>
  </si>
  <si>
    <t>Старый замок</t>
  </si>
  <si>
    <t>Старый кирпич (Кельн) (для кладки со швом 1,2 см)</t>
  </si>
  <si>
    <t>230х70х15</t>
  </si>
  <si>
    <t>Колотый камень большой</t>
  </si>
  <si>
    <t>1,2 пог.м.*</t>
  </si>
  <si>
    <t>Колотый камень малый</t>
  </si>
  <si>
    <t>Скала</t>
  </si>
  <si>
    <t>Сланец</t>
  </si>
  <si>
    <t>Тонкий кирпич</t>
  </si>
  <si>
    <t>210х50х9</t>
  </si>
  <si>
    <t>210х100х50х9</t>
  </si>
  <si>
    <t>Тонкий кирпич Мега</t>
  </si>
  <si>
    <t>240х70х9</t>
  </si>
  <si>
    <t>240х115х70х9</t>
  </si>
  <si>
    <t>Гранит</t>
  </si>
  <si>
    <t>18 (по 6)</t>
  </si>
  <si>
    <t>Песчаник</t>
  </si>
  <si>
    <t>Старый кирпич</t>
  </si>
  <si>
    <t>Известняк</t>
  </si>
  <si>
    <t>Папирус</t>
  </si>
  <si>
    <t>1 м.кв.*</t>
  </si>
  <si>
    <t>Папирус Мега</t>
  </si>
  <si>
    <t>Старинный кирпич</t>
  </si>
  <si>
    <t>2,24 пог.м.*</t>
  </si>
  <si>
    <t>Тонкий пласт</t>
  </si>
  <si>
    <t>Травертин</t>
  </si>
  <si>
    <t>245х145х20</t>
  </si>
  <si>
    <t>0,8 кв.м. *</t>
  </si>
  <si>
    <t>2,02 пог.м. *</t>
  </si>
  <si>
    <t>Эверест</t>
  </si>
  <si>
    <t>0,27 кв.м.</t>
  </si>
  <si>
    <t>0,95 пог.м.</t>
  </si>
  <si>
    <t>Юрский мрамор</t>
  </si>
  <si>
    <t>1,6 пог.м. *</t>
  </si>
  <si>
    <t>Наименование продукции</t>
  </si>
  <si>
    <t>Цена за упаковку</t>
  </si>
  <si>
    <t>Цвет</t>
  </si>
  <si>
    <t>Вес, кг</t>
  </si>
  <si>
    <t>Расход, кг/кв.м.</t>
  </si>
  <si>
    <t>бесцветный</t>
  </si>
  <si>
    <t>канистра</t>
  </si>
  <si>
    <t>0,3-0,5</t>
  </si>
  <si>
    <t>серый</t>
  </si>
  <si>
    <t>мешок</t>
  </si>
  <si>
    <t>белый</t>
  </si>
  <si>
    <t>бутылка</t>
  </si>
  <si>
    <t>ведро</t>
  </si>
  <si>
    <t>2-2,5</t>
  </si>
  <si>
    <t>1,5-2</t>
  </si>
  <si>
    <t>Русская усадьба</t>
  </si>
  <si>
    <t>Дикий камень</t>
  </si>
  <si>
    <t>Рваный край</t>
  </si>
  <si>
    <t>Бруклин</t>
  </si>
  <si>
    <t>205/210х55/60х10-15</t>
  </si>
  <si>
    <t>205/210х100х55/60х10-15</t>
  </si>
  <si>
    <t>1,05 пог.м.*</t>
  </si>
  <si>
    <t>1,25 пог.м.*</t>
  </si>
  <si>
    <t>1,5 кв.м.*</t>
  </si>
  <si>
    <t>3 пог.м.*</t>
  </si>
  <si>
    <t>2 кв.м.*</t>
  </si>
  <si>
    <t>6 пог.м.*</t>
  </si>
  <si>
    <t>2,3 пог.м.*</t>
  </si>
  <si>
    <t>0,42 кв.м.**</t>
  </si>
  <si>
    <t>Горное шале</t>
  </si>
  <si>
    <t>Южный форт</t>
  </si>
  <si>
    <t xml:space="preserve">Византийский дворец </t>
  </si>
  <si>
    <t>2,8 пог.м.*</t>
  </si>
  <si>
    <t>2,2 пог.м.*</t>
  </si>
  <si>
    <t>462/ 275/ 178х90х15</t>
  </si>
  <si>
    <t>195х95х90х15</t>
  </si>
  <si>
    <t>455/ 260/ 175х85х20</t>
  </si>
  <si>
    <t>180х80х85х20</t>
  </si>
  <si>
    <t>175х80х60х15</t>
  </si>
  <si>
    <t>Горный пласт</t>
  </si>
  <si>
    <t>450 / 248 / 190х94х27</t>
  </si>
  <si>
    <t>230х63х15</t>
  </si>
  <si>
    <t>0,7 кв.м. *</t>
  </si>
  <si>
    <t>200х90х63х15</t>
  </si>
  <si>
    <t>220х145х90х20</t>
  </si>
  <si>
    <t>195х45х5</t>
  </si>
  <si>
    <t>220х60х5</t>
  </si>
  <si>
    <t>0,5 кв.м. *</t>
  </si>
  <si>
    <t>195/ 295/ 490х95х25-40</t>
  </si>
  <si>
    <t>145х105х95х25-40</t>
  </si>
  <si>
    <t>195/ 295/ 490х95х20</t>
  </si>
  <si>
    <t>140х95х95х20 или 80х45х95х20</t>
  </si>
  <si>
    <t>1,5 п.м. или 2 п.м.</t>
  </si>
  <si>
    <t>16 или 21</t>
  </si>
  <si>
    <t>1,14 пог.м.</t>
  </si>
  <si>
    <t>Каньон</t>
  </si>
  <si>
    <t>0,96 п.м.</t>
  </si>
  <si>
    <t>245х90х25</t>
  </si>
  <si>
    <t>225х100х90х25</t>
  </si>
  <si>
    <t>180/ 210/ 240/ 270/ 300х140х35</t>
  </si>
  <si>
    <t>200 / 265х105х140х35</t>
  </si>
  <si>
    <t>200х70х12</t>
  </si>
  <si>
    <t>180х80х70х12</t>
  </si>
  <si>
    <t>500/300/200*100х30</t>
  </si>
  <si>
    <t>260 / 160х70х100х30</t>
  </si>
  <si>
    <t>500/300/200х100х50</t>
  </si>
  <si>
    <t>150х60х100х50</t>
  </si>
  <si>
    <t>200х120х60х15-20</t>
  </si>
  <si>
    <t>Еврокирпич</t>
  </si>
  <si>
    <t>Кирпич старый</t>
  </si>
  <si>
    <t>Сланец мелкослоистый</t>
  </si>
  <si>
    <t>Сланец Рифейский</t>
  </si>
  <si>
    <t xml:space="preserve">478 / 232х113  </t>
  </si>
  <si>
    <t>242х64</t>
  </si>
  <si>
    <t>396 / 247 / 147х94</t>
  </si>
  <si>
    <t>97-340х97</t>
  </si>
  <si>
    <t>Валенсия</t>
  </si>
  <si>
    <t>1п.м.</t>
  </si>
  <si>
    <t>210х110х100х20-30</t>
  </si>
  <si>
    <t>200/400х100х20-30</t>
  </si>
  <si>
    <t>0,94 кв.м.*</t>
  </si>
  <si>
    <t>Кросс Фелл (Cross Fell)</t>
  </si>
  <si>
    <t>Лаутер (Lauter)</t>
  </si>
  <si>
    <t>Ленстер (Leinster)</t>
  </si>
  <si>
    <t>Лоарре (Loarre)</t>
  </si>
  <si>
    <t>Лотиан (Lothian)</t>
  </si>
  <si>
    <t>Морей (Morey)</t>
  </si>
  <si>
    <t>Рутланд (Ruthland)</t>
  </si>
  <si>
    <t>Тевиот (Teviot)</t>
  </si>
  <si>
    <t>Толедо (Toledo)</t>
  </si>
  <si>
    <t>Уайт Клиффс (White Kliffs)</t>
  </si>
  <si>
    <t>Уорд Хилл (Ward Hill)</t>
  </si>
  <si>
    <t>Фьорд Лэнд (Fjord Land)</t>
  </si>
  <si>
    <t>Хантли (Huntly)</t>
  </si>
  <si>
    <t>Шербон (Sherborne)</t>
  </si>
  <si>
    <t xml:space="preserve">Шеффилд (Sheffield) </t>
  </si>
  <si>
    <t>Шинон (Shinon)</t>
  </si>
  <si>
    <t>Алтен брик (Ааlten brick)</t>
  </si>
  <si>
    <t>Бремен брик (Bremen brick)</t>
  </si>
  <si>
    <t>Брюгге брик (Brugge brick)</t>
  </si>
  <si>
    <t>Кельн брик (Koln brick)</t>
  </si>
  <si>
    <t>Лондон брик (London brick)</t>
  </si>
  <si>
    <t>200/300/500х100х25-50</t>
  </si>
  <si>
    <t>1,6 пог.м.</t>
  </si>
  <si>
    <t>200/300/500х100х15-65</t>
  </si>
  <si>
    <t>0,4 кв.м.</t>
  </si>
  <si>
    <t>0,75 кв.м.**</t>
  </si>
  <si>
    <t>2 пог.м.**</t>
  </si>
  <si>
    <t>0,8 кв.м.**</t>
  </si>
  <si>
    <t>25-29</t>
  </si>
  <si>
    <t>1,5 пог.м.**</t>
  </si>
  <si>
    <t>70-420х45х15-20</t>
  </si>
  <si>
    <t>90х255-50х125х45х15-20</t>
  </si>
  <si>
    <t>3,5 пог.м.**</t>
  </si>
  <si>
    <t>400х200х15-30</t>
  </si>
  <si>
    <t>120х320х200х15-30</t>
  </si>
  <si>
    <t>0,98 кв.м.**</t>
  </si>
  <si>
    <t>280/420/560х35/70/105/х14</t>
  </si>
  <si>
    <t>70х130-200х280х35/105/х14</t>
  </si>
  <si>
    <t>1,3 кв.м.</t>
  </si>
  <si>
    <t>27-35</t>
  </si>
  <si>
    <t>26-30</t>
  </si>
  <si>
    <t>320х150х15-30</t>
  </si>
  <si>
    <t>Лорн (Lorn) h=68 мм</t>
  </si>
  <si>
    <t>320х68х15-30</t>
  </si>
  <si>
    <t>Лорн (Lorn) h=150 мм</t>
  </si>
  <si>
    <t>85х160х68х15-30</t>
  </si>
  <si>
    <t>0,88 кв.м.**</t>
  </si>
  <si>
    <t>200х100х12-15</t>
  </si>
  <si>
    <t>80х185х100х12-15</t>
  </si>
  <si>
    <t>1,4 кв.м.***</t>
  </si>
  <si>
    <t>3 пог.м.***</t>
  </si>
  <si>
    <t>62-495х26-123х20-50</t>
  </si>
  <si>
    <t>65х90-180х280х40-80х20-50</t>
  </si>
  <si>
    <t>70-490х55-380х20-50</t>
  </si>
  <si>
    <t>40-100х145-190х145-280х20-50</t>
  </si>
  <si>
    <t>0,7 кв.м.**</t>
  </si>
  <si>
    <t>100-580х40-250х20-100</t>
  </si>
  <si>
    <t>70-300х40-200х20-100</t>
  </si>
  <si>
    <t>Тилл (Till) h=125 мм</t>
  </si>
  <si>
    <t>Тилл (Till) h=60 мм</t>
  </si>
  <si>
    <t>250х125х10-30</t>
  </si>
  <si>
    <t>115х240х125х10-30</t>
  </si>
  <si>
    <t>250х6,025х10-30</t>
  </si>
  <si>
    <t>120х240х6,025х10-30</t>
  </si>
  <si>
    <t>320х75х12-15</t>
  </si>
  <si>
    <t>85х245х75х12-15</t>
  </si>
  <si>
    <t>2,5 пог.м.***</t>
  </si>
  <si>
    <t>200/300/500х100х30-70</t>
  </si>
  <si>
    <t>85х250 /100х300х100х30-70</t>
  </si>
  <si>
    <t>90х240 / 100х295х100х15-65</t>
  </si>
  <si>
    <t>85х160/100х270х150х15-30</t>
  </si>
  <si>
    <t>60х150/ 70х255х100х25-50</t>
  </si>
  <si>
    <t>200/300/500х100х17-35</t>
  </si>
  <si>
    <t>60х165/ 70х265х100х17-35</t>
  </si>
  <si>
    <t>1,8 пог.м.</t>
  </si>
  <si>
    <t>110-280х50х225х20-40</t>
  </si>
  <si>
    <t>70-130х125-180х20-40</t>
  </si>
  <si>
    <t>1 кв.м.**</t>
  </si>
  <si>
    <t>280х150х20-25</t>
  </si>
  <si>
    <t>100х250х150х20-25</t>
  </si>
  <si>
    <t>195х95х20-30</t>
  </si>
  <si>
    <t>65х175 /125х25х95х20-30</t>
  </si>
  <si>
    <t>0,9 кв.м.**</t>
  </si>
  <si>
    <t>150-320х150х15-30</t>
  </si>
  <si>
    <t>85х160/ 95х180х150х15-30</t>
  </si>
  <si>
    <t>0,85 кв.м.**</t>
  </si>
  <si>
    <t>220х55х12-15</t>
  </si>
  <si>
    <t>75х185х55х12-15</t>
  </si>
  <si>
    <t>1 кв.м.***</t>
  </si>
  <si>
    <t>200х65х12-20</t>
  </si>
  <si>
    <t>80х185х65х12-20</t>
  </si>
  <si>
    <t>Бремен брик (Bremen brick) Тычки</t>
  </si>
  <si>
    <t>95х65х12-20</t>
  </si>
  <si>
    <t>1,15 кв.м.***</t>
  </si>
  <si>
    <t>210х65х12-20</t>
  </si>
  <si>
    <t>80х190х65х12-20</t>
  </si>
  <si>
    <t>1,03 кв.м.***</t>
  </si>
  <si>
    <t>2,31 пог.м.***</t>
  </si>
  <si>
    <t>210х65х10-11</t>
  </si>
  <si>
    <t>90х20х65х10-11</t>
  </si>
  <si>
    <t>1,54 кв.м.***</t>
  </si>
  <si>
    <t>3,4 пог.м.***</t>
  </si>
  <si>
    <t>235х65х12-15</t>
  </si>
  <si>
    <t>90х220х65х12-15</t>
  </si>
  <si>
    <t>1,1 кв.м.***</t>
  </si>
  <si>
    <t>2 пог.м.***</t>
  </si>
  <si>
    <t>Сводчатый сланец</t>
  </si>
  <si>
    <t>Утес</t>
  </si>
  <si>
    <t>Утес тонкий</t>
  </si>
  <si>
    <t>Крепостная стена</t>
  </si>
  <si>
    <t>Речной камень</t>
  </si>
  <si>
    <t>Горная скала</t>
  </si>
  <si>
    <t>Эльбрус</t>
  </si>
  <si>
    <t>Долерит</t>
  </si>
  <si>
    <t>XVII век</t>
  </si>
  <si>
    <t>XVII век тонкий (0,7 см)</t>
  </si>
  <si>
    <t>XVII век BS</t>
  </si>
  <si>
    <t>Нерей</t>
  </si>
  <si>
    <t>Эдельвейс</t>
  </si>
  <si>
    <t>Селенит</t>
  </si>
  <si>
    <t xml:space="preserve">Кора 1 </t>
  </si>
  <si>
    <t>Кора 2</t>
  </si>
  <si>
    <t>Херсонес</t>
  </si>
  <si>
    <t>Еврок</t>
  </si>
  <si>
    <t xml:space="preserve">Восточный известняк </t>
  </si>
  <si>
    <t>панно</t>
  </si>
  <si>
    <t>Бриллиантовый квадр</t>
  </si>
  <si>
    <t>Кастилло</t>
  </si>
  <si>
    <t>Венеция</t>
  </si>
  <si>
    <t>Компаниэли (300х600 мм.)</t>
  </si>
  <si>
    <t>Элеганс</t>
  </si>
  <si>
    <t>Традирок</t>
  </si>
  <si>
    <t>Травертин (24,5х24,5 см.)</t>
  </si>
  <si>
    <t xml:space="preserve">Плитка фактурная </t>
  </si>
  <si>
    <t>Патио</t>
  </si>
  <si>
    <t>Гранд</t>
  </si>
  <si>
    <t>40-45</t>
  </si>
  <si>
    <t>22-30</t>
  </si>
  <si>
    <t>50-58</t>
  </si>
  <si>
    <t>500/300/200х100х20-30</t>
  </si>
  <si>
    <t>200х100/150х100х20-30</t>
  </si>
  <si>
    <t>305х305х5-34</t>
  </si>
  <si>
    <t>0,54 кв.м.</t>
  </si>
  <si>
    <r>
      <t>1 кв.м.</t>
    </r>
    <r>
      <rPr>
        <vertAlign val="superscript"/>
        <sz val="9"/>
        <rFont val="Times New Roman"/>
        <family val="1"/>
      </rPr>
      <t>2</t>
    </r>
  </si>
  <si>
    <r>
      <t>3 пог.м.</t>
    </r>
    <r>
      <rPr>
        <vertAlign val="superscript"/>
        <sz val="9"/>
        <rFont val="Times New Roman"/>
        <family val="1"/>
      </rPr>
      <t>2</t>
    </r>
  </si>
  <si>
    <r>
      <t>1,5 кв.м.</t>
    </r>
    <r>
      <rPr>
        <vertAlign val="superscript"/>
        <sz val="9"/>
        <rFont val="Times New Roman"/>
        <family val="1"/>
      </rPr>
      <t>2</t>
    </r>
  </si>
  <si>
    <r>
      <t>1 кв.м.</t>
    </r>
    <r>
      <rPr>
        <vertAlign val="superscript"/>
        <sz val="9"/>
        <rFont val="Times New Roman"/>
        <family val="1"/>
      </rPr>
      <t>3</t>
    </r>
  </si>
  <si>
    <r>
      <t>2 пог.м.</t>
    </r>
    <r>
      <rPr>
        <vertAlign val="superscript"/>
        <sz val="9"/>
        <rFont val="Times New Roman"/>
        <family val="1"/>
      </rPr>
      <t>3</t>
    </r>
  </si>
  <si>
    <t xml:space="preserve"> 3-4</t>
  </si>
  <si>
    <r>
      <t>1 пог.м.</t>
    </r>
    <r>
      <rPr>
        <vertAlign val="superscript"/>
        <sz val="9"/>
        <rFont val="Times New Roman"/>
        <family val="1"/>
      </rPr>
      <t>2</t>
    </r>
  </si>
  <si>
    <t>1,5 кв.м.</t>
  </si>
  <si>
    <t>3 пог.м.</t>
  </si>
  <si>
    <t>250х105х65х10-20</t>
  </si>
  <si>
    <t>260х65х10-20</t>
  </si>
  <si>
    <t>1,5 пог.м. *</t>
  </si>
  <si>
    <t>2,25 пог.м. *</t>
  </si>
  <si>
    <t>75р за шт</t>
  </si>
  <si>
    <t>30р за шт</t>
  </si>
  <si>
    <t>0,544 кв.м. *</t>
  </si>
  <si>
    <t>0,512 кв.м. *</t>
  </si>
  <si>
    <r>
      <t>0,5 кв.м.</t>
    </r>
    <r>
      <rPr>
        <vertAlign val="superscript"/>
        <sz val="9"/>
        <rFont val="Times New Roman"/>
        <family val="1"/>
      </rPr>
      <t>2</t>
    </r>
  </si>
  <si>
    <t>500/300/200х100х30-35</t>
  </si>
  <si>
    <t>200х100/150х100х30-35</t>
  </si>
  <si>
    <t>275х130х15-20</t>
  </si>
  <si>
    <t>270х65х7-15</t>
  </si>
  <si>
    <t>245х110х65х7-15</t>
  </si>
  <si>
    <t>130х130х13</t>
  </si>
  <si>
    <t>63х63х13</t>
  </si>
  <si>
    <t>260х130х130х15-20</t>
  </si>
  <si>
    <t>0,4 кв.м.**</t>
  </si>
  <si>
    <t>1,05 пог.м.**</t>
  </si>
  <si>
    <t>1,5 кв.м.**</t>
  </si>
  <si>
    <t>XVII век декор большой  (130х130 мм)</t>
  </si>
  <si>
    <t>XVII век декор маленький (63х63 мм)</t>
  </si>
  <si>
    <t>400х300х20-22</t>
  </si>
  <si>
    <t>Людовик (гладкий, декор большой)</t>
  </si>
  <si>
    <t>Людовик декор малый</t>
  </si>
  <si>
    <t>200х150х20-22</t>
  </si>
  <si>
    <t>0,3 кв.м.</t>
  </si>
  <si>
    <t>1,34 пог.м.**</t>
  </si>
  <si>
    <t>497х155 х20</t>
  </si>
  <si>
    <t>495х180х35</t>
  </si>
  <si>
    <t>0,45 кв.м.</t>
  </si>
  <si>
    <t>Восточный известняк декор (комплект)</t>
  </si>
  <si>
    <t xml:space="preserve"> 47+36=83</t>
  </si>
  <si>
    <t xml:space="preserve"> 15+9=24</t>
  </si>
  <si>
    <t>1,2+0,9кв.м.</t>
  </si>
  <si>
    <t>410х185х45-47</t>
  </si>
  <si>
    <t>370х70х20</t>
  </si>
  <si>
    <t>0,4 кв.м.*</t>
  </si>
  <si>
    <t>300х85х12-15</t>
  </si>
  <si>
    <t>270х190х15</t>
  </si>
  <si>
    <t>450х75х10-20</t>
  </si>
  <si>
    <t>1,35 пог.м.*</t>
  </si>
  <si>
    <t>247х247х18</t>
  </si>
  <si>
    <r>
      <t xml:space="preserve">1 кв.м. </t>
    </r>
    <r>
      <rPr>
        <vertAlign val="superscript"/>
        <sz val="9"/>
        <rFont val="Times New Roman"/>
        <family val="1"/>
      </rPr>
      <t>0,5</t>
    </r>
  </si>
  <si>
    <t>98х98х10-12</t>
  </si>
  <si>
    <t>600х300х20</t>
  </si>
  <si>
    <t>11,52 кв.м.**</t>
  </si>
  <si>
    <t>295х210х20</t>
  </si>
  <si>
    <t>0,62 кв.м.**</t>
  </si>
  <si>
    <t>2,1 пог.м.**</t>
  </si>
  <si>
    <t>34-41</t>
  </si>
  <si>
    <t xml:space="preserve"> 8-10</t>
  </si>
  <si>
    <t xml:space="preserve"> 17-21</t>
  </si>
  <si>
    <t>1,85 пог.м.**</t>
  </si>
  <si>
    <t xml:space="preserve"> 15-26</t>
  </si>
  <si>
    <t xml:space="preserve"> 14-16</t>
  </si>
  <si>
    <t>29-37</t>
  </si>
  <si>
    <t xml:space="preserve"> 27-28</t>
  </si>
  <si>
    <t>1,27 кв.м.***</t>
  </si>
  <si>
    <t>2,78 пог.м.***</t>
  </si>
  <si>
    <t>2,31 пог.м.**</t>
  </si>
  <si>
    <t>1,98 пог.м.**</t>
  </si>
  <si>
    <t>2,65 пог.м.**</t>
  </si>
  <si>
    <t>1,12 кв.м.**</t>
  </si>
  <si>
    <t>3,8 пог.м.***</t>
  </si>
  <si>
    <t xml:space="preserve"> 73-77</t>
  </si>
  <si>
    <t>0,6 кв.м.***</t>
  </si>
  <si>
    <t>1,26 пог.м.***</t>
  </si>
  <si>
    <t>0,9 кв.м.***</t>
  </si>
  <si>
    <t>1,55 пог.м.***</t>
  </si>
  <si>
    <t>цветная</t>
  </si>
  <si>
    <t>1890 / 2520</t>
  </si>
  <si>
    <r>
      <t>Гидрофобизатор концентрированный</t>
    </r>
    <r>
      <rPr>
        <sz val="10"/>
        <rFont val="Times New Roman"/>
        <family val="1"/>
      </rPr>
      <t>, водоотталкивающий эффект</t>
    </r>
  </si>
  <si>
    <t>0,9л,           разводить 1:10</t>
  </si>
  <si>
    <r>
      <t>Гидрофобизатор "Аквест"</t>
    </r>
    <r>
      <rPr>
        <sz val="10"/>
        <rFont val="Times New Roman"/>
        <family val="1"/>
      </rPr>
      <t>, водоотталкивающий эффект</t>
    </r>
  </si>
  <si>
    <t>5л</t>
  </si>
  <si>
    <t>Расшивка для камня, крупнозернистая</t>
  </si>
  <si>
    <t>Упаковки хватит на (кв.м.)</t>
  </si>
  <si>
    <t>10-15 кв.м.</t>
  </si>
  <si>
    <t>5-10 кв.м.</t>
  </si>
  <si>
    <t>4-5 кв.м.</t>
  </si>
  <si>
    <t>Variorock Vinetta</t>
  </si>
  <si>
    <t>Variorock Navo</t>
  </si>
  <si>
    <t>Variorock Gaspra</t>
  </si>
  <si>
    <t>Variorock Kardo Long</t>
  </si>
  <si>
    <t>Variorock Travertin</t>
  </si>
  <si>
    <t>Variorock  Pamir</t>
  </si>
  <si>
    <t>Радиусная плитка</t>
  </si>
  <si>
    <t>445x75x18</t>
  </si>
  <si>
    <t>325x110x75x18</t>
  </si>
  <si>
    <t>0,615 кв.м.*</t>
  </si>
  <si>
    <t>200х100х16</t>
  </si>
  <si>
    <t>400x100x16</t>
  </si>
  <si>
    <t>0,72 кв.м.*</t>
  </si>
  <si>
    <t>100/200/400x100x15</t>
  </si>
  <si>
    <t>100/200/300/400x200x15</t>
  </si>
  <si>
    <t>100/200/300/400x300x15</t>
  </si>
  <si>
    <t>0,96 кв. м.</t>
  </si>
  <si>
    <t>1,08 кв. м.</t>
  </si>
  <si>
    <t>300x200x15</t>
  </si>
  <si>
    <t>500x300x20</t>
  </si>
  <si>
    <t>0,75 кв.м.</t>
  </si>
  <si>
    <t>2,34 пог.м.</t>
  </si>
  <si>
    <t>14,1 или 9,2</t>
  </si>
  <si>
    <t>КАМЕЛОТ</t>
  </si>
  <si>
    <t>ООО "Златалит-Урал"</t>
  </si>
  <si>
    <t>ул. Металлургов, 70   РК «Новомосковский»  павильон № Ж/2.1</t>
  </si>
  <si>
    <r>
      <rPr>
        <sz val="16"/>
        <rFont val="Times New Roman"/>
        <family val="1"/>
      </rPr>
      <t>Магазин искусственного камня</t>
    </r>
    <r>
      <rPr>
        <sz val="12"/>
        <rFont val="Times New Roman"/>
        <family val="1"/>
      </rPr>
      <t xml:space="preserve">          </t>
    </r>
    <r>
      <rPr>
        <sz val="24"/>
        <rFont val="London"/>
        <family val="3"/>
      </rPr>
      <t xml:space="preserve">"КАМЕННЫЙ СТИЛЬ" </t>
    </r>
    <r>
      <rPr>
        <sz val="16"/>
        <rFont val="Times New Roman"/>
        <family val="1"/>
      </rPr>
      <t>www.kamstyle-ural.ru</t>
    </r>
    <r>
      <rPr>
        <sz val="24"/>
        <rFont val="London"/>
        <family val="3"/>
      </rPr>
      <t xml:space="preserve">  </t>
    </r>
  </si>
  <si>
    <t xml:space="preserve">e-mail: office@kamstyle-ural.ru  </t>
  </si>
  <si>
    <t>Тиволи</t>
  </si>
  <si>
    <t>400x220x20</t>
  </si>
  <si>
    <t>0,528 кв.м.</t>
  </si>
  <si>
    <t>1м.п.</t>
  </si>
  <si>
    <t>235/157/78x64</t>
  </si>
  <si>
    <t>Мрамор сколотая грань</t>
  </si>
  <si>
    <t>Песчаник рельефный</t>
  </si>
  <si>
    <t>Известняк классический</t>
  </si>
  <si>
    <t>Известняк элегантный</t>
  </si>
  <si>
    <t>Сланец аппалачи (булыжниковый)</t>
  </si>
  <si>
    <t>Сланец карпатский</t>
  </si>
  <si>
    <r>
      <t>Сланец карпатский</t>
    </r>
    <r>
      <rPr>
        <b/>
        <sz val="12"/>
        <rFont val="Times New Roman"/>
        <family val="1"/>
      </rPr>
      <t xml:space="preserve"> new</t>
    </r>
  </si>
  <si>
    <t>Угл. элементы стыковые (внутренние/наружные)</t>
  </si>
  <si>
    <t>Уральская гряда</t>
  </si>
  <si>
    <t>Уральский сланец</t>
  </si>
  <si>
    <t>Тонкий сланец</t>
  </si>
  <si>
    <t>Древняя крепость</t>
  </si>
  <si>
    <t>Динас</t>
  </si>
  <si>
    <t>Карельский кирпич</t>
  </si>
  <si>
    <t>500/300/200x100x40</t>
  </si>
  <si>
    <t>150x65x100x40</t>
  </si>
  <si>
    <t>1,3 пог.м.</t>
  </si>
  <si>
    <t>300/200x100x25</t>
  </si>
  <si>
    <t>150x65x100x25</t>
  </si>
  <si>
    <t>480x43x20</t>
  </si>
  <si>
    <t>270/170/120x170x20</t>
  </si>
  <si>
    <t>0,42 кв.м.</t>
  </si>
  <si>
    <t>160x110x170x20</t>
  </si>
  <si>
    <t>1,1 пог.м.</t>
  </si>
  <si>
    <t>260/110x65</t>
  </si>
  <si>
    <t>0,56 кв.м.</t>
  </si>
  <si>
    <t>200x70x20</t>
  </si>
  <si>
    <t>170x70x70x20</t>
  </si>
  <si>
    <t>1,92 пог.м.</t>
  </si>
  <si>
    <t>230x60x10</t>
  </si>
  <si>
    <t>0,65 кв.м.</t>
  </si>
  <si>
    <t>220x110x60x10</t>
  </si>
  <si>
    <t>Горный уступ</t>
  </si>
  <si>
    <t>Каменный город</t>
  </si>
  <si>
    <t>Карельское плато</t>
  </si>
  <si>
    <t>Линейный рельеф</t>
  </si>
  <si>
    <t>Старая крепость</t>
  </si>
  <si>
    <t>Романский кирпич</t>
  </si>
  <si>
    <t>13-14,5 кв.м.*</t>
  </si>
  <si>
    <t>23-26 пог.м.*</t>
  </si>
  <si>
    <t>от 21190 р.</t>
  </si>
  <si>
    <t>от 37490 р.</t>
  </si>
  <si>
    <t>767-855</t>
  </si>
  <si>
    <t>55/90x145/240х70-210х15-45</t>
  </si>
  <si>
    <t>170x70х60х15-20</t>
  </si>
  <si>
    <t>Тычковый</t>
  </si>
  <si>
    <t>95x60x15-20</t>
  </si>
  <si>
    <t>50-600х90-350х20-55</t>
  </si>
  <si>
    <t>120-215x40-110х90-350х20-55</t>
  </si>
  <si>
    <t>3 м.п.*</t>
  </si>
  <si>
    <t>100-300х100-250х15-20</t>
  </si>
  <si>
    <t>85x180-230х100-250х15-20</t>
  </si>
  <si>
    <t>150-500х50-200х20-65</t>
  </si>
  <si>
    <t>160/300/470x55х50-200х20-65</t>
  </si>
  <si>
    <t>2,5 пог.м.*</t>
  </si>
  <si>
    <t>170-310x80-120х50-180х20-40</t>
  </si>
  <si>
    <t>200/400/600х40/60/100x35</t>
  </si>
  <si>
    <t>70х165/265х100x35</t>
  </si>
  <si>
    <t>125-590х50-190х25-60</t>
  </si>
  <si>
    <t>215-265х95-100х100-170х25-60</t>
  </si>
  <si>
    <t>300/450х75х20</t>
  </si>
  <si>
    <t>75x260х75х20</t>
  </si>
  <si>
    <t>150-600х50-160х20-45</t>
  </si>
  <si>
    <t>180-390х60x90x50-160х20-45</t>
  </si>
  <si>
    <t>175-192х55х15</t>
  </si>
  <si>
    <t>160x70х55х15</t>
  </si>
  <si>
    <t>100-300х30-40х15-20</t>
  </si>
  <si>
    <t>85/110/125x185/150/180x41x15-20</t>
  </si>
  <si>
    <t>70x115/165/215/270x90-140/190-240x12-25</t>
  </si>
  <si>
    <t>185-200/285-300/485-500х100х20-50</t>
  </si>
  <si>
    <t>60х150/260x100х20-50</t>
  </si>
  <si>
    <t>185-200/285-300/485-500х100х20-25</t>
  </si>
  <si>
    <t>70x170/270х100х20-25</t>
  </si>
  <si>
    <t>90-290х30-300х30-60</t>
  </si>
  <si>
    <t>140-180х50-60х30-300х30-60</t>
  </si>
  <si>
    <t>150-400х140-150х20</t>
  </si>
  <si>
    <t>80х135/180/225х140-150х20</t>
  </si>
  <si>
    <t>220x110х70х15</t>
  </si>
  <si>
    <t>150x300х150/300х30</t>
  </si>
  <si>
    <t>120х270х150/300x30</t>
  </si>
  <si>
    <t>1,8 кв.м.*</t>
  </si>
  <si>
    <t>100-530х30-300x40-80</t>
  </si>
  <si>
    <t>55-115x115-300x25-300x40-80</t>
  </si>
  <si>
    <t>600х300х25</t>
  </si>
  <si>
    <t>175x175х300x25</t>
  </si>
  <si>
    <t>78-87</t>
  </si>
  <si>
    <t>600х150х25</t>
  </si>
  <si>
    <t>160х160х150x25</t>
  </si>
  <si>
    <t>11-13 кв.м.*</t>
  </si>
  <si>
    <t>29-31 пог.м.*</t>
  </si>
  <si>
    <t>712-842</t>
  </si>
  <si>
    <t>612-654</t>
  </si>
  <si>
    <t>446-504</t>
  </si>
  <si>
    <t>от 18920 р.</t>
  </si>
  <si>
    <t>от 49880 р.</t>
  </si>
  <si>
    <t>121-143</t>
  </si>
  <si>
    <t>ФОРЕСТЕР</t>
  </si>
  <si>
    <t>КАМЕННЫЙ ВЕК</t>
  </si>
  <si>
    <t>КАМЕННЫЕ ТРАДИЦИИ</t>
  </si>
  <si>
    <t>ЕВРОКАМ</t>
  </si>
  <si>
    <t>АРХИКАМ</t>
  </si>
  <si>
    <t>КАМИС</t>
  </si>
  <si>
    <t>КАМРОК</t>
  </si>
  <si>
    <t>500x80x80</t>
  </si>
  <si>
    <t>7,2 кв.м.*</t>
  </si>
  <si>
    <t>295-300x150x20</t>
  </si>
  <si>
    <t>80x225x150x20</t>
  </si>
  <si>
    <t>300x40x18</t>
  </si>
  <si>
    <t>472x295x70</t>
  </si>
  <si>
    <t>350x110x295x65-70</t>
  </si>
  <si>
    <t>44-48</t>
  </si>
  <si>
    <t>752-820</t>
  </si>
  <si>
    <t>350р./шт</t>
  </si>
  <si>
    <t>от 15400 р.</t>
  </si>
  <si>
    <t>8400 р</t>
  </si>
  <si>
    <t>ВАЙТ ХИЛЛС</t>
  </si>
  <si>
    <t xml:space="preserve">тел./факс: (343) 272-46-32; тел.: +7-904-38-74857       +7-904-98-18110  </t>
  </si>
  <si>
    <t>300x100x100x15</t>
  </si>
  <si>
    <t>300x100x200x15</t>
  </si>
  <si>
    <t>300x100x300x15</t>
  </si>
  <si>
    <t>Колотый камень</t>
  </si>
  <si>
    <t>15,7 (18,7)</t>
  </si>
  <si>
    <t>9 (11)</t>
  </si>
  <si>
    <t>6,7 (7,5)</t>
  </si>
  <si>
    <t>225х60х15</t>
  </si>
  <si>
    <t>500/ 300/ 190х100х15</t>
  </si>
  <si>
    <t>210х90х100х15</t>
  </si>
  <si>
    <t>15 (по 5)</t>
  </si>
  <si>
    <t>150x310</t>
  </si>
  <si>
    <t>ФОРЛЕНД (ДИКИЙ КАМЕНЬ)</t>
  </si>
  <si>
    <t>Прайс-лист на сопутствующие материалы</t>
  </si>
  <si>
    <t>115x230x64</t>
  </si>
  <si>
    <t>19-99x76-266</t>
  </si>
  <si>
    <t>39-89x60-290</t>
  </si>
  <si>
    <t>133-285x80-160</t>
  </si>
  <si>
    <t>30-32 кв.м.</t>
  </si>
  <si>
    <t>1-2 кв.м.</t>
  </si>
  <si>
    <t>7-10 кв.м.</t>
  </si>
  <si>
    <r>
      <t>Расшивка “Еврошов»</t>
    </r>
    <r>
      <rPr>
        <sz val="10"/>
        <rFont val="Times New Roman"/>
        <family val="1"/>
      </rPr>
      <t xml:space="preserve"> крупнозернистая. Для внутренних и наружных работ.</t>
    </r>
  </si>
  <si>
    <r>
      <t>Расшивка “Еврошов КОЛОР»</t>
    </r>
    <r>
      <rPr>
        <sz val="10"/>
        <rFont val="Times New Roman"/>
        <family val="1"/>
      </rPr>
      <t xml:space="preserve"> мелкозернистая. Для внутренних и наружных работ</t>
    </r>
  </si>
  <si>
    <t>белая/цветная</t>
  </si>
  <si>
    <t>белая</t>
  </si>
  <si>
    <r>
      <t>Клей "Bergauf" "Mosaik"</t>
    </r>
    <r>
      <rPr>
        <sz val="10"/>
        <rFont val="Times New Roman"/>
        <family val="1"/>
      </rPr>
      <t xml:space="preserve"> для внутренних и наружных работ</t>
    </r>
  </si>
  <si>
    <r>
      <t>Клей "Bergauf" "Keramik-Pro"</t>
    </r>
    <r>
      <rPr>
        <sz val="10"/>
        <rFont val="Times New Roman"/>
        <family val="1"/>
      </rPr>
      <t>клей для внутренних и наружных работ.</t>
    </r>
  </si>
  <si>
    <r>
      <t>Клей "Bergauf" "Granit"</t>
    </r>
    <r>
      <rPr>
        <sz val="10"/>
        <rFont val="Times New Roman"/>
        <family val="1"/>
      </rPr>
      <t xml:space="preserve"> усиленный клей для внутренних и наружных работ.</t>
    </r>
  </si>
  <si>
    <t xml:space="preserve">Прайс-лист на малые архитектурные формы </t>
  </si>
  <si>
    <t>e-mail: office@kamstyle-ural.ru</t>
  </si>
  <si>
    <t>ул.Металлургов, 70 ТК "Новомосковский пав.Ж/2.1</t>
  </si>
  <si>
    <t>Тел./факс: (343) 272-46-32; тел.: +7-904-38-74857        +7-904-98-18110</t>
  </si>
  <si>
    <t>Размер</t>
  </si>
  <si>
    <t>Цена шт., руб.</t>
  </si>
  <si>
    <t>Вес шт., кг.</t>
  </si>
  <si>
    <r>
      <rPr>
        <sz val="11"/>
        <rFont val="Times New Roman"/>
        <family val="1"/>
      </rPr>
      <t>Магазин искусственного камня</t>
    </r>
    <r>
      <rPr>
        <sz val="12"/>
        <rFont val="Times New Roman"/>
        <family val="1"/>
      </rPr>
      <t xml:space="preserve">          </t>
    </r>
    <r>
      <rPr>
        <sz val="22"/>
        <rFont val="London"/>
        <family val="3"/>
      </rPr>
      <t>"КАМЕННЫЙ СТИЛЬ"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www.kamstyle-ural.ru  </t>
    </r>
  </si>
  <si>
    <t>Артикул/Наименование</t>
  </si>
  <si>
    <t>005 Дверной наличник прямой</t>
  </si>
  <si>
    <t>005/1 Дверной наличник угловой/правый</t>
  </si>
  <si>
    <t>005/2 Дверной наличник  угловой/левый</t>
  </si>
  <si>
    <t>008 Замковый камень дверной</t>
  </si>
  <si>
    <t>004 Оконный наличник прямой</t>
  </si>
  <si>
    <t>004/1 Оконный наличник угловой/правый</t>
  </si>
  <si>
    <t>004/2 Оконный наличник угловой/левый</t>
  </si>
  <si>
    <t>007 Замковый камень оконный</t>
  </si>
  <si>
    <t>006 Подоконник прямой</t>
  </si>
  <si>
    <t>006/1 Подоконник угловой/левый</t>
  </si>
  <si>
    <t>006/2 Подоконник угловой/правый</t>
  </si>
  <si>
    <t>002 Рустовый камень поворотный</t>
  </si>
  <si>
    <t>003 Рустовый камень обрезной</t>
  </si>
  <si>
    <t>400x180x34/60</t>
  </si>
  <si>
    <t>240/180x300x85|105</t>
  </si>
  <si>
    <t>400x120x30/60</t>
  </si>
  <si>
    <t>160/110x190x90</t>
  </si>
  <si>
    <t>400x90x60/85</t>
  </si>
  <si>
    <t>200x90x60/85</t>
  </si>
  <si>
    <t>300x300x50</t>
  </si>
  <si>
    <t>260x300x50</t>
  </si>
  <si>
    <t>EUROKAM</t>
  </si>
  <si>
    <t>БАЛЮСТРАДА</t>
  </si>
  <si>
    <t>Б-1 Подбалясенник</t>
  </si>
  <si>
    <t>500x205x105</t>
  </si>
  <si>
    <t>Б-2 Балясина</t>
  </si>
  <si>
    <t>700x110x110</t>
  </si>
  <si>
    <t xml:space="preserve">Б-3 Надбалясеник </t>
  </si>
  <si>
    <t>диаметр 110, высота 500</t>
  </si>
  <si>
    <t>Б-4 Поручень</t>
  </si>
  <si>
    <t>500x205x78</t>
  </si>
  <si>
    <t>БО-4 Окончание поручня</t>
  </si>
  <si>
    <t>500x208x75</t>
  </si>
  <si>
    <t>Б-5 Крышка поручня</t>
  </si>
  <si>
    <t>500x230x37</t>
  </si>
  <si>
    <t>БО-5 Окончание крышки поручня</t>
  </si>
  <si>
    <t>БУ-4 Поручень угловой</t>
  </si>
  <si>
    <t>БУ-5 Угол крышки поручня</t>
  </si>
  <si>
    <t>ЗАМКОВЫЙ КАМЕНЬ</t>
  </si>
  <si>
    <t>ЗК-2Б Замковый камень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</si>
</sst>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\ [$р.-419];[Red]\-#,##0\ [$р.-419]"/>
    <numFmt numFmtId="166" formatCode="#,##0.00\ [$р.-419];[Red]\-#,##0.00\ [$р.-419]"/>
    <numFmt numFmtId="167" formatCode="#,##0.00&quot;р.&quot;"/>
    <numFmt numFmtId="168" formatCode="mm/yy"/>
    <numFmt numFmtId="169" formatCode="#,##0.0&quot;р.&quot;"/>
    <numFmt numFmtId="170" formatCode="#,##0.0\ [$р.-419];[Red]\-#,##0.0\ [$р.-419]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[$р.-419];[Red]\-#,##0.00[$р.-419]"/>
    <numFmt numFmtId="180" formatCode="#,##0[$р.-419];[Red]\-#,##0[$р.-419]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a_Alterna"/>
      <family val="2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6"/>
      <name val="Times New Roman"/>
      <family val="1"/>
    </font>
    <font>
      <sz val="24"/>
      <name val="London"/>
      <family val="3"/>
    </font>
    <font>
      <u val="single"/>
      <sz val="10"/>
      <color indexed="20"/>
      <name val="Arial Cyr"/>
      <family val="2"/>
    </font>
    <font>
      <sz val="11"/>
      <name val="Times New Roman"/>
      <family val="1"/>
    </font>
    <font>
      <sz val="22"/>
      <name val="London"/>
      <family val="3"/>
    </font>
    <font>
      <b/>
      <i/>
      <sz val="10"/>
      <name val="Arial Cyr"/>
      <family val="0"/>
    </font>
    <font>
      <b/>
      <i/>
      <sz val="9"/>
      <name val="Times New Roman"/>
      <family val="1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20" fillId="0" borderId="0" xfId="42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>
      <alignment horizontal="right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20" fillId="0" borderId="10" xfId="42" applyNumberFormat="1" applyFont="1" applyFill="1" applyBorder="1" applyAlignment="1" applyProtection="1">
      <alignment horizontal="right" wrapText="1"/>
      <protection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164" fontId="27" fillId="0" borderId="11" xfId="0" applyNumberFormat="1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7" fillId="0" borderId="12" xfId="0" applyFont="1" applyBorder="1" applyAlignment="1">
      <alignment horizontal="center" wrapText="1"/>
    </xf>
    <xf numFmtId="14" fontId="22" fillId="0" borderId="0" xfId="0" applyNumberFormat="1" applyFont="1" applyFill="1" applyBorder="1" applyAlignment="1">
      <alignment/>
    </xf>
    <xf numFmtId="165" fontId="25" fillId="0" borderId="11" xfId="0" applyNumberFormat="1" applyFont="1" applyFill="1" applyBorder="1" applyAlignment="1">
      <alignment horizontal="center" wrapText="1"/>
    </xf>
    <xf numFmtId="164" fontId="25" fillId="0" borderId="11" xfId="0" applyNumberFormat="1" applyFont="1" applyFill="1" applyBorder="1" applyAlignment="1">
      <alignment horizontal="center" wrapText="1"/>
    </xf>
    <xf numFmtId="14" fontId="22" fillId="0" borderId="0" xfId="0" applyNumberFormat="1" applyFont="1" applyFill="1" applyAlignment="1">
      <alignment/>
    </xf>
    <xf numFmtId="168" fontId="27" fillId="0" borderId="1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0" fontId="27" fillId="0" borderId="16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 wrapText="1"/>
    </xf>
    <xf numFmtId="0" fontId="27" fillId="0" borderId="18" xfId="0" applyFont="1" applyBorder="1" applyAlignment="1">
      <alignment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2" xfId="0" applyFont="1" applyFill="1" applyBorder="1" applyAlignment="1">
      <alignment horizont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wrapText="1"/>
    </xf>
    <xf numFmtId="165" fontId="24" fillId="0" borderId="21" xfId="0" applyNumberFormat="1" applyFont="1" applyFill="1" applyBorder="1" applyAlignment="1" applyProtection="1">
      <alignment horizontal="center"/>
      <protection hidden="1"/>
    </xf>
    <xf numFmtId="165" fontId="25" fillId="0" borderId="14" xfId="0" applyNumberFormat="1" applyFont="1" applyFill="1" applyBorder="1" applyAlignment="1">
      <alignment horizont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wrapText="1"/>
    </xf>
    <xf numFmtId="165" fontId="25" fillId="0" borderId="23" xfId="0" applyNumberFormat="1" applyFont="1" applyFill="1" applyBorder="1" applyAlignment="1">
      <alignment horizont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3" xfId="0" applyFont="1" applyFill="1" applyBorder="1" applyAlignment="1">
      <alignment horizontal="center" wrapText="1"/>
    </xf>
    <xf numFmtId="164" fontId="27" fillId="0" borderId="23" xfId="0" applyNumberFormat="1" applyFont="1" applyFill="1" applyBorder="1" applyAlignment="1">
      <alignment horizontal="center" wrapText="1"/>
    </xf>
    <xf numFmtId="164" fontId="27" fillId="0" borderId="23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/>
    </xf>
    <xf numFmtId="164" fontId="27" fillId="0" borderId="23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 wrapText="1"/>
    </xf>
    <xf numFmtId="168" fontId="27" fillId="0" borderId="23" xfId="0" applyNumberFormat="1" applyFont="1" applyFill="1" applyBorder="1" applyAlignment="1">
      <alignment horizontal="center" wrapText="1"/>
    </xf>
    <xf numFmtId="168" fontId="27" fillId="0" borderId="14" xfId="0" applyNumberFormat="1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164" fontId="25" fillId="0" borderId="23" xfId="0" applyNumberFormat="1" applyFont="1" applyFill="1" applyBorder="1" applyAlignment="1">
      <alignment horizontal="center" wrapText="1"/>
    </xf>
    <xf numFmtId="167" fontId="25" fillId="0" borderId="23" xfId="0" applyNumberFormat="1" applyFont="1" applyFill="1" applyBorder="1" applyAlignment="1">
      <alignment horizontal="center" wrapText="1"/>
    </xf>
    <xf numFmtId="167" fontId="25" fillId="0" borderId="14" xfId="0" applyNumberFormat="1" applyFont="1" applyFill="1" applyBorder="1" applyAlignment="1">
      <alignment horizontal="center" wrapText="1"/>
    </xf>
    <xf numFmtId="164" fontId="25" fillId="0" borderId="14" xfId="0" applyNumberFormat="1" applyFont="1" applyFill="1" applyBorder="1" applyAlignment="1" applyProtection="1">
      <alignment horizontal="center"/>
      <protection hidden="1"/>
    </xf>
    <xf numFmtId="164" fontId="25" fillId="0" borderId="23" xfId="0" applyNumberFormat="1" applyFont="1" applyFill="1" applyBorder="1" applyAlignment="1" applyProtection="1">
      <alignment horizontal="center"/>
      <protection hidden="1"/>
    </xf>
    <xf numFmtId="164" fontId="27" fillId="0" borderId="23" xfId="0" applyNumberFormat="1" applyFont="1" applyFill="1" applyBorder="1" applyAlignment="1" applyProtection="1">
      <alignment horizontal="center"/>
      <protection hidden="1"/>
    </xf>
    <xf numFmtId="0" fontId="27" fillId="0" borderId="24" xfId="0" applyFont="1" applyFill="1" applyBorder="1" applyAlignment="1">
      <alignment horizontal="center" wrapText="1"/>
    </xf>
    <xf numFmtId="0" fontId="27" fillId="0" borderId="21" xfId="0" applyFont="1" applyBorder="1" applyAlignment="1">
      <alignment wrapText="1"/>
    </xf>
    <xf numFmtId="0" fontId="27" fillId="0" borderId="22" xfId="0" applyFont="1" applyFill="1" applyBorder="1" applyAlignment="1">
      <alignment horizontal="center" wrapText="1"/>
    </xf>
    <xf numFmtId="164" fontId="27" fillId="0" borderId="21" xfId="0" applyNumberFormat="1" applyFont="1" applyFill="1" applyBorder="1" applyAlignment="1">
      <alignment horizontal="center" wrapText="1"/>
    </xf>
    <xf numFmtId="164" fontId="27" fillId="0" borderId="21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wrapText="1"/>
    </xf>
    <xf numFmtId="164" fontId="25" fillId="0" borderId="21" xfId="0" applyNumberFormat="1" applyFont="1" applyFill="1" applyBorder="1" applyAlignment="1">
      <alignment horizontal="center"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wrapText="1"/>
    </xf>
    <xf numFmtId="0" fontId="27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 wrapText="1"/>
    </xf>
    <xf numFmtId="1" fontId="27" fillId="0" borderId="14" xfId="0" applyNumberFormat="1" applyFont="1" applyBorder="1" applyAlignment="1">
      <alignment horizont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wrapText="1"/>
    </xf>
    <xf numFmtId="0" fontId="27" fillId="0" borderId="25" xfId="0" applyFont="1" applyFill="1" applyBorder="1" applyAlignment="1">
      <alignment horizontal="center" wrapText="1"/>
    </xf>
    <xf numFmtId="164" fontId="27" fillId="0" borderId="25" xfId="0" applyNumberFormat="1" applyFont="1" applyFill="1" applyBorder="1" applyAlignment="1">
      <alignment horizontal="center"/>
    </xf>
    <xf numFmtId="164" fontId="27" fillId="0" borderId="25" xfId="0" applyNumberFormat="1" applyFont="1" applyFill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165" fontId="25" fillId="0" borderId="28" xfId="0" applyNumberFormat="1" applyFont="1" applyFill="1" applyBorder="1" applyAlignment="1">
      <alignment horizont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wrapText="1"/>
    </xf>
    <xf numFmtId="0" fontId="27" fillId="0" borderId="28" xfId="0" applyFont="1" applyFill="1" applyBorder="1" applyAlignment="1">
      <alignment horizontal="center" wrapText="1"/>
    </xf>
    <xf numFmtId="164" fontId="27" fillId="0" borderId="28" xfId="0" applyNumberFormat="1" applyFont="1" applyFill="1" applyBorder="1" applyAlignment="1">
      <alignment horizontal="center"/>
    </xf>
    <xf numFmtId="164" fontId="27" fillId="0" borderId="28" xfId="0" applyNumberFormat="1" applyFont="1" applyFill="1" applyBorder="1" applyAlignment="1">
      <alignment horizontal="center" wrapText="1"/>
    </xf>
    <xf numFmtId="17" fontId="27" fillId="0" borderId="23" xfId="0" applyNumberFormat="1" applyFont="1" applyBorder="1" applyAlignment="1">
      <alignment horizontal="center" wrapText="1"/>
    </xf>
    <xf numFmtId="0" fontId="27" fillId="0" borderId="14" xfId="0" applyNumberFormat="1" applyFont="1" applyBorder="1" applyAlignment="1">
      <alignment horizontal="center" wrapText="1"/>
    </xf>
    <xf numFmtId="17" fontId="27" fillId="0" borderId="14" xfId="0" applyNumberFormat="1" applyFont="1" applyBorder="1" applyAlignment="1">
      <alignment horizontal="center" wrapText="1"/>
    </xf>
    <xf numFmtId="16" fontId="27" fillId="0" borderId="23" xfId="0" applyNumberFormat="1" applyFont="1" applyBorder="1" applyAlignment="1">
      <alignment horizontal="center" wrapText="1"/>
    </xf>
    <xf numFmtId="17" fontId="27" fillId="0" borderId="23" xfId="0" applyNumberFormat="1" applyFont="1" applyFill="1" applyBorder="1" applyAlignment="1">
      <alignment horizontal="center" wrapText="1"/>
    </xf>
    <xf numFmtId="2" fontId="27" fillId="0" borderId="23" xfId="0" applyNumberFormat="1" applyFont="1" applyBorder="1" applyAlignment="1">
      <alignment horizontal="center" wrapText="1"/>
    </xf>
    <xf numFmtId="0" fontId="27" fillId="0" borderId="29" xfId="0" applyFont="1" applyBorder="1" applyAlignment="1">
      <alignment wrapText="1"/>
    </xf>
    <xf numFmtId="0" fontId="27" fillId="0" borderId="30" xfId="0" applyFont="1" applyBorder="1" applyAlignment="1">
      <alignment/>
    </xf>
    <xf numFmtId="168" fontId="27" fillId="0" borderId="21" xfId="0" applyNumberFormat="1" applyFont="1" applyFill="1" applyBorder="1" applyAlignment="1">
      <alignment horizontal="center" wrapText="1"/>
    </xf>
    <xf numFmtId="165" fontId="25" fillId="0" borderId="21" xfId="0" applyNumberFormat="1" applyFont="1" applyFill="1" applyBorder="1" applyAlignment="1">
      <alignment horizontal="center" wrapText="1"/>
    </xf>
    <xf numFmtId="0" fontId="27" fillId="0" borderId="30" xfId="0" applyFont="1" applyBorder="1" applyAlignment="1">
      <alignment wrapText="1"/>
    </xf>
    <xf numFmtId="0" fontId="27" fillId="0" borderId="21" xfId="0" applyFont="1" applyFill="1" applyBorder="1" applyAlignment="1">
      <alignment horizontal="center" vertical="center" wrapText="1"/>
    </xf>
    <xf numFmtId="165" fontId="25" fillId="0" borderId="31" xfId="0" applyNumberFormat="1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7" fillId="0" borderId="32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164" fontId="27" fillId="0" borderId="22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 vertical="center" wrapText="1"/>
    </xf>
    <xf numFmtId="167" fontId="25" fillId="0" borderId="23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164" fontId="27" fillId="0" borderId="21" xfId="0" applyNumberFormat="1" applyFont="1" applyFill="1" applyBorder="1" applyAlignment="1">
      <alignment horizontal="center" vertical="center" wrapText="1"/>
    </xf>
    <xf numFmtId="167" fontId="25" fillId="0" borderId="21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 quotePrefix="1">
      <alignment horizontal="center"/>
    </xf>
    <xf numFmtId="0" fontId="27" fillId="0" borderId="30" xfId="0" applyFont="1" applyFill="1" applyBorder="1" applyAlignment="1">
      <alignment horizontal="center" wrapText="1"/>
    </xf>
    <xf numFmtId="164" fontId="27" fillId="0" borderId="30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wrapText="1"/>
    </xf>
    <xf numFmtId="0" fontId="27" fillId="0" borderId="33" xfId="0" applyFont="1" applyFill="1" applyBorder="1" applyAlignment="1">
      <alignment horizontal="center"/>
    </xf>
    <xf numFmtId="0" fontId="27" fillId="0" borderId="30" xfId="0" applyFont="1" applyBorder="1" applyAlignment="1">
      <alignment horizontal="left" wrapText="1"/>
    </xf>
    <xf numFmtId="0" fontId="27" fillId="0" borderId="21" xfId="0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wrapText="1"/>
    </xf>
    <xf numFmtId="0" fontId="27" fillId="0" borderId="21" xfId="0" applyNumberFormat="1" applyFont="1" applyBorder="1" applyAlignment="1">
      <alignment horizontal="center" wrapText="1"/>
    </xf>
    <xf numFmtId="0" fontId="27" fillId="0" borderId="34" xfId="0" applyFont="1" applyBorder="1" applyAlignment="1">
      <alignment wrapText="1"/>
    </xf>
    <xf numFmtId="0" fontId="27" fillId="0" borderId="35" xfId="0" applyFont="1" applyFill="1" applyBorder="1" applyAlignment="1">
      <alignment horizontal="center"/>
    </xf>
    <xf numFmtId="165" fontId="25" fillId="0" borderId="23" xfId="0" applyNumberFormat="1" applyFont="1" applyFill="1" applyBorder="1" applyAlignment="1" applyProtection="1">
      <alignment horizontal="center"/>
      <protection hidden="1"/>
    </xf>
    <xf numFmtId="165" fontId="25" fillId="0" borderId="14" xfId="0" applyNumberFormat="1" applyFont="1" applyFill="1" applyBorder="1" applyAlignment="1" applyProtection="1">
      <alignment horizontal="center"/>
      <protection hidden="1"/>
    </xf>
    <xf numFmtId="0" fontId="27" fillId="0" borderId="3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wrapText="1"/>
    </xf>
    <xf numFmtId="166" fontId="25" fillId="0" borderId="14" xfId="0" applyNumberFormat="1" applyFont="1" applyFill="1" applyBorder="1" applyAlignment="1" applyProtection="1">
      <alignment horizontal="center"/>
      <protection hidden="1"/>
    </xf>
    <xf numFmtId="166" fontId="25" fillId="0" borderId="23" xfId="0" applyNumberFormat="1" applyFont="1" applyFill="1" applyBorder="1" applyAlignment="1" applyProtection="1">
      <alignment horizontal="center"/>
      <protection hidden="1"/>
    </xf>
    <xf numFmtId="165" fontId="25" fillId="0" borderId="21" xfId="0" applyNumberFormat="1" applyFont="1" applyFill="1" applyBorder="1" applyAlignment="1" applyProtection="1">
      <alignment horizontal="center"/>
      <protection hidden="1"/>
    </xf>
    <xf numFmtId="0" fontId="27" fillId="0" borderId="27" xfId="0" applyFont="1" applyFill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14" fontId="22" fillId="0" borderId="36" xfId="0" applyNumberFormat="1" applyFont="1" applyFill="1" applyBorder="1" applyAlignment="1">
      <alignment/>
    </xf>
    <xf numFmtId="0" fontId="27" fillId="0" borderId="37" xfId="0" applyFont="1" applyFill="1" applyBorder="1" applyAlignment="1">
      <alignment horizontal="center" wrapText="1"/>
    </xf>
    <xf numFmtId="164" fontId="27" fillId="0" borderId="18" xfId="0" applyNumberFormat="1" applyFont="1" applyFill="1" applyBorder="1" applyAlignment="1">
      <alignment horizontal="center" wrapText="1"/>
    </xf>
    <xf numFmtId="165" fontId="25" fillId="0" borderId="18" xfId="0" applyNumberFormat="1" applyFont="1" applyFill="1" applyBorder="1" applyAlignment="1" applyProtection="1">
      <alignment horizontal="center"/>
      <protection hidden="1"/>
    </xf>
    <xf numFmtId="0" fontId="27" fillId="0" borderId="25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18" xfId="0" applyFont="1" applyFill="1" applyBorder="1" applyAlignment="1">
      <alignment horizontal="center" wrapText="1"/>
    </xf>
    <xf numFmtId="164" fontId="27" fillId="0" borderId="38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wrapText="1"/>
    </xf>
    <xf numFmtId="8" fontId="25" fillId="0" borderId="21" xfId="0" applyNumberFormat="1" applyFont="1" applyFill="1" applyBorder="1" applyAlignment="1" applyProtection="1">
      <alignment horizontal="center"/>
      <protection hidden="1"/>
    </xf>
    <xf numFmtId="0" fontId="25" fillId="0" borderId="39" xfId="0" applyFont="1" applyBorder="1" applyAlignment="1">
      <alignment wrapText="1"/>
    </xf>
    <xf numFmtId="0" fontId="25" fillId="0" borderId="39" xfId="0" applyFont="1" applyFill="1" applyBorder="1" applyAlignment="1">
      <alignment wrapText="1"/>
    </xf>
    <xf numFmtId="164" fontId="25" fillId="0" borderId="39" xfId="0" applyNumberFormat="1" applyFont="1" applyFill="1" applyBorder="1" applyAlignment="1">
      <alignment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Fill="1" applyBorder="1" applyAlignment="1">
      <alignment wrapText="1"/>
    </xf>
    <xf numFmtId="0" fontId="27" fillId="0" borderId="40" xfId="0" applyFont="1" applyBorder="1" applyAlignment="1">
      <alignment horizontal="left" wrapText="1"/>
    </xf>
    <xf numFmtId="0" fontId="27" fillId="0" borderId="40" xfId="0" applyFont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7" fillId="0" borderId="25" xfId="0" applyFont="1" applyFill="1" applyBorder="1" applyAlignment="1">
      <alignment horizontal="center"/>
    </xf>
    <xf numFmtId="165" fontId="25" fillId="0" borderId="2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7" fillId="0" borderId="26" xfId="0" applyFont="1" applyFill="1" applyBorder="1" applyAlignment="1">
      <alignment horizontal="center" wrapText="1"/>
    </xf>
    <xf numFmtId="164" fontId="27" fillId="0" borderId="26" xfId="0" applyNumberFormat="1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164" fontId="25" fillId="0" borderId="26" xfId="0" applyNumberFormat="1" applyFont="1" applyFill="1" applyBorder="1" applyAlignment="1">
      <alignment horizontal="center" wrapText="1"/>
    </xf>
    <xf numFmtId="0" fontId="27" fillId="0" borderId="41" xfId="0" applyFont="1" applyBorder="1" applyAlignment="1">
      <alignment wrapText="1"/>
    </xf>
    <xf numFmtId="164" fontId="25" fillId="0" borderId="25" xfId="0" applyNumberFormat="1" applyFont="1" applyFill="1" applyBorder="1" applyAlignment="1">
      <alignment horizontal="center" wrapText="1"/>
    </xf>
    <xf numFmtId="0" fontId="27" fillId="0" borderId="28" xfId="0" applyFont="1" applyFill="1" applyBorder="1" applyAlignment="1">
      <alignment wrapText="1"/>
    </xf>
    <xf numFmtId="0" fontId="27" fillId="0" borderId="28" xfId="0" applyFont="1" applyFill="1" applyBorder="1" applyAlignment="1">
      <alignment horizontal="center"/>
    </xf>
    <xf numFmtId="6" fontId="2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6" fontId="25" fillId="0" borderId="28" xfId="0" applyNumberFormat="1" applyFont="1" applyFill="1" applyBorder="1" applyAlignment="1">
      <alignment horizontal="center"/>
    </xf>
    <xf numFmtId="49" fontId="27" fillId="0" borderId="30" xfId="0" applyNumberFormat="1" applyFont="1" applyBorder="1" applyAlignment="1">
      <alignment horizontal="left" wrapText="1"/>
    </xf>
    <xf numFmtId="6" fontId="27" fillId="0" borderId="25" xfId="0" applyNumberFormat="1" applyFont="1" applyFill="1" applyBorder="1" applyAlignment="1">
      <alignment horizontal="center"/>
    </xf>
    <xf numFmtId="6" fontId="27" fillId="0" borderId="30" xfId="0" applyNumberFormat="1" applyFont="1" applyFill="1" applyBorder="1" applyAlignment="1">
      <alignment horizontal="center"/>
    </xf>
    <xf numFmtId="164" fontId="25" fillId="0" borderId="30" xfId="0" applyNumberFormat="1" applyFont="1" applyFill="1" applyBorder="1" applyAlignment="1">
      <alignment horizontal="center" wrapText="1"/>
    </xf>
    <xf numFmtId="0" fontId="27" fillId="0" borderId="42" xfId="0" applyFont="1" applyBorder="1" applyAlignment="1">
      <alignment horizontal="left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164" fontId="27" fillId="0" borderId="42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164" fontId="27" fillId="0" borderId="25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6" fontId="27" fillId="0" borderId="42" xfId="0" applyNumberFormat="1" applyFont="1" applyFill="1" applyBorder="1" applyAlignment="1">
      <alignment horizontal="center" vertical="center" wrapText="1"/>
    </xf>
    <xf numFmtId="6" fontId="25" fillId="0" borderId="42" xfId="0" applyNumberFormat="1" applyFont="1" applyFill="1" applyBorder="1" applyAlignment="1">
      <alignment horizontal="center" vertical="center" wrapText="1"/>
    </xf>
    <xf numFmtId="6" fontId="25" fillId="0" borderId="40" xfId="0" applyNumberFormat="1" applyFont="1" applyFill="1" applyBorder="1" applyAlignment="1">
      <alignment horizontal="center" vertical="center" wrapText="1"/>
    </xf>
    <xf numFmtId="6" fontId="25" fillId="0" borderId="25" xfId="0" applyNumberFormat="1" applyFont="1" applyFill="1" applyBorder="1" applyAlignment="1">
      <alignment horizontal="center" vertical="center" wrapText="1"/>
    </xf>
    <xf numFmtId="6" fontId="25" fillId="0" borderId="28" xfId="0" applyNumberFormat="1" applyFont="1" applyFill="1" applyBorder="1" applyAlignment="1">
      <alignment horizontal="center" vertical="center" wrapText="1"/>
    </xf>
    <xf numFmtId="6" fontId="25" fillId="0" borderId="30" xfId="0" applyNumberFormat="1" applyFont="1" applyFill="1" applyBorder="1" applyAlignment="1">
      <alignment horizontal="center" vertical="center" wrapText="1"/>
    </xf>
    <xf numFmtId="8" fontId="25" fillId="0" borderId="42" xfId="0" applyNumberFormat="1" applyFont="1" applyFill="1" applyBorder="1" applyAlignment="1">
      <alignment horizontal="center" vertical="center" wrapText="1"/>
    </xf>
    <xf numFmtId="6" fontId="27" fillId="0" borderId="28" xfId="0" applyNumberFormat="1" applyFont="1" applyFill="1" applyBorder="1" applyAlignment="1">
      <alignment horizontal="center" vertical="center" wrapText="1"/>
    </xf>
    <xf numFmtId="6" fontId="27" fillId="0" borderId="30" xfId="0" applyNumberFormat="1" applyFont="1" applyFill="1" applyBorder="1" applyAlignment="1">
      <alignment horizontal="center" vertical="center" wrapText="1"/>
    </xf>
    <xf numFmtId="8" fontId="25" fillId="0" borderId="28" xfId="0" applyNumberFormat="1" applyFont="1" applyFill="1" applyBorder="1" applyAlignment="1">
      <alignment horizontal="center" vertical="center" wrapText="1"/>
    </xf>
    <xf numFmtId="6" fontId="27" fillId="0" borderId="25" xfId="0" applyNumberFormat="1" applyFont="1" applyFill="1" applyBorder="1" applyAlignment="1">
      <alignment horizontal="center" vertical="center" wrapText="1"/>
    </xf>
    <xf numFmtId="164" fontId="27" fillId="0" borderId="43" xfId="0" applyNumberFormat="1" applyFont="1" applyFill="1" applyBorder="1" applyAlignment="1">
      <alignment horizontal="center"/>
    </xf>
    <xf numFmtId="164" fontId="27" fillId="0" borderId="30" xfId="0" applyNumberFormat="1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left" wrapText="1"/>
    </xf>
    <xf numFmtId="0" fontId="27" fillId="0" borderId="13" xfId="0" applyFont="1" applyBorder="1" applyAlignment="1">
      <alignment horizontal="center" wrapText="1"/>
    </xf>
    <xf numFmtId="165" fontId="25" fillId="0" borderId="13" xfId="0" applyNumberFormat="1" applyFont="1" applyFill="1" applyBorder="1" applyAlignment="1">
      <alignment horizontal="center" wrapText="1"/>
    </xf>
    <xf numFmtId="0" fontId="27" fillId="0" borderId="26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8" xfId="0" applyFont="1" applyFill="1" applyBorder="1" applyAlignment="1">
      <alignment horizontal="center" wrapText="1"/>
    </xf>
    <xf numFmtId="164" fontId="27" fillId="0" borderId="48" xfId="0" applyNumberFormat="1" applyFont="1" applyFill="1" applyBorder="1" applyAlignment="1">
      <alignment horizontal="center" wrapText="1"/>
    </xf>
    <xf numFmtId="164" fontId="27" fillId="0" borderId="48" xfId="0" applyNumberFormat="1" applyFont="1" applyFill="1" applyBorder="1" applyAlignment="1">
      <alignment horizontal="center" vertical="center" wrapText="1"/>
    </xf>
    <xf numFmtId="165" fontId="25" fillId="0" borderId="26" xfId="0" applyNumberFormat="1" applyFont="1" applyFill="1" applyBorder="1" applyAlignment="1">
      <alignment horizontal="center" wrapText="1"/>
    </xf>
    <xf numFmtId="0" fontId="27" fillId="0" borderId="48" xfId="0" applyFont="1" applyBorder="1" applyAlignment="1">
      <alignment horizontal="center" wrapText="1"/>
    </xf>
    <xf numFmtId="165" fontId="25" fillId="0" borderId="48" xfId="0" applyNumberFormat="1" applyFont="1" applyFill="1" applyBorder="1" applyAlignment="1">
      <alignment horizontal="center" wrapText="1"/>
    </xf>
    <xf numFmtId="168" fontId="27" fillId="0" borderId="18" xfId="0" applyNumberFormat="1" applyFont="1" applyFill="1" applyBorder="1" applyAlignment="1">
      <alignment horizontal="center" wrapText="1"/>
    </xf>
    <xf numFmtId="164" fontId="27" fillId="0" borderId="18" xfId="0" applyNumberFormat="1" applyFont="1" applyFill="1" applyBorder="1" applyAlignment="1">
      <alignment horizontal="center"/>
    </xf>
    <xf numFmtId="164" fontId="27" fillId="0" borderId="26" xfId="0" applyNumberFormat="1" applyFont="1" applyFill="1" applyBorder="1" applyAlignment="1">
      <alignment horizontal="center"/>
    </xf>
    <xf numFmtId="164" fontId="27" fillId="0" borderId="49" xfId="0" applyNumberFormat="1" applyFont="1" applyFill="1" applyBorder="1" applyAlignment="1">
      <alignment horizontal="center"/>
    </xf>
    <xf numFmtId="179" fontId="25" fillId="0" borderId="14" xfId="0" applyNumberFormat="1" applyFont="1" applyFill="1" applyBorder="1" applyAlignment="1">
      <alignment horizontal="center" wrapText="1"/>
    </xf>
    <xf numFmtId="180" fontId="25" fillId="0" borderId="14" xfId="0" applyNumberFormat="1" applyFont="1" applyFill="1" applyBorder="1" applyAlignment="1">
      <alignment horizontal="center" wrapText="1"/>
    </xf>
    <xf numFmtId="0" fontId="27" fillId="0" borderId="49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165" fontId="25" fillId="0" borderId="33" xfId="0" applyNumberFormat="1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165" fontId="25" fillId="0" borderId="30" xfId="0" applyNumberFormat="1" applyFont="1" applyFill="1" applyBorder="1" applyAlignment="1">
      <alignment horizontal="center"/>
    </xf>
    <xf numFmtId="0" fontId="27" fillId="0" borderId="30" xfId="0" applyFont="1" applyBorder="1" applyAlignment="1">
      <alignment horizontal="left"/>
    </xf>
    <xf numFmtId="0" fontId="25" fillId="0" borderId="22" xfId="0" applyFont="1" applyBorder="1" applyAlignment="1">
      <alignment horizontal="center" wrapText="1"/>
    </xf>
    <xf numFmtId="0" fontId="27" fillId="0" borderId="39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7" fillId="0" borderId="33" xfId="0" applyFont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wrapText="1"/>
    </xf>
    <xf numFmtId="167" fontId="25" fillId="0" borderId="21" xfId="0" applyNumberFormat="1" applyFont="1" applyFill="1" applyBorder="1" applyAlignment="1">
      <alignment horizontal="center" wrapText="1"/>
    </xf>
    <xf numFmtId="6" fontId="26" fillId="0" borderId="28" xfId="0" applyNumberFormat="1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8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6" fontId="26" fillId="0" borderId="25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6" fontId="26" fillId="0" borderId="23" xfId="0" applyNumberFormat="1" applyFont="1" applyBorder="1" applyAlignment="1">
      <alignment horizontal="center" vertical="center" wrapText="1"/>
    </xf>
    <xf numFmtId="6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6" fontId="26" fillId="0" borderId="26" xfId="0" applyNumberFormat="1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6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164" fontId="25" fillId="0" borderId="23" xfId="0" applyNumberFormat="1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27" fillId="0" borderId="5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wrapText="1"/>
    </xf>
    <xf numFmtId="0" fontId="27" fillId="0" borderId="26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14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20" fillId="0" borderId="0" xfId="42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wrapText="1"/>
    </xf>
    <xf numFmtId="0" fontId="27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7" fillId="0" borderId="18" xfId="0" applyFont="1" applyBorder="1" applyAlignment="1">
      <alignment horizontal="left" wrapText="1"/>
    </xf>
    <xf numFmtId="0" fontId="25" fillId="0" borderId="4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25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0" fillId="0" borderId="10" xfId="42" applyNumberFormat="1" applyFont="1" applyFill="1" applyBorder="1" applyAlignment="1" applyProtection="1">
      <alignment horizontal="right" wrapText="1"/>
      <protection/>
    </xf>
    <xf numFmtId="0" fontId="23" fillId="0" borderId="36" xfId="0" applyFont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32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3" fillId="0" borderId="0" xfId="0" applyFont="1" applyBorder="1" applyAlignment="1">
      <alignment/>
    </xf>
    <xf numFmtId="0" fontId="32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34" fillId="0" borderId="0" xfId="0" applyFont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55" xfId="0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6" fontId="0" fillId="0" borderId="17" xfId="0" applyNumberFormat="1" applyBorder="1" applyAlignment="1">
      <alignment/>
    </xf>
    <xf numFmtId="0" fontId="35" fillId="0" borderId="0" xfId="0" applyFont="1" applyBorder="1" applyAlignment="1">
      <alignment horizontal="left"/>
    </xf>
    <xf numFmtId="0" fontId="27" fillId="0" borderId="56" xfId="0" applyFont="1" applyBorder="1" applyAlignment="1">
      <alignment horizontal="center"/>
    </xf>
    <xf numFmtId="6" fontId="27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2247900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workbookViewId="0" topLeftCell="A16">
      <selection activeCell="D28" sqref="D28"/>
    </sheetView>
  </sheetViews>
  <sheetFormatPr defaultColWidth="9.00390625" defaultRowHeight="12.75"/>
  <cols>
    <col min="1" max="1" width="48.75390625" style="0" customWidth="1"/>
    <col min="2" max="2" width="19.00390625" style="0" customWidth="1"/>
    <col min="3" max="3" width="32.375" style="1" customWidth="1"/>
    <col min="4" max="4" width="12.875" style="1" customWidth="1"/>
    <col min="5" max="5" width="12.75390625" style="2" customWidth="1"/>
    <col min="6" max="6" width="8.75390625" style="0" customWidth="1"/>
    <col min="7" max="7" width="13.75390625" style="0" customWidth="1"/>
    <col min="8" max="8" width="9.25390625" style="3" customWidth="1"/>
    <col min="9" max="9" width="9.375" style="0" customWidth="1"/>
    <col min="10" max="10" width="9.875" style="1" customWidth="1"/>
  </cols>
  <sheetData>
    <row r="1" spans="1:10" ht="12.75" customHeight="1">
      <c r="A1" s="310" t="s">
        <v>509</v>
      </c>
      <c r="B1" s="5"/>
      <c r="C1" s="6"/>
      <c r="D1" s="6"/>
      <c r="E1" s="7"/>
      <c r="F1" s="9"/>
      <c r="G1" s="311" t="s">
        <v>507</v>
      </c>
      <c r="H1" s="311"/>
      <c r="I1" s="311"/>
      <c r="J1" s="311"/>
    </row>
    <row r="2" spans="1:10" ht="12.75" customHeight="1">
      <c r="A2" s="310"/>
      <c r="B2" s="5"/>
      <c r="C2" s="6"/>
      <c r="D2" s="311" t="s">
        <v>508</v>
      </c>
      <c r="E2" s="311"/>
      <c r="F2" s="311"/>
      <c r="G2" s="311"/>
      <c r="H2" s="311"/>
      <c r="I2" s="311"/>
      <c r="J2" s="311"/>
    </row>
    <row r="3" spans="1:10" ht="30" customHeight="1">
      <c r="A3" s="310"/>
      <c r="B3" s="5"/>
      <c r="C3" s="6"/>
      <c r="D3" s="6"/>
      <c r="E3" s="7"/>
      <c r="F3" s="311" t="s">
        <v>632</v>
      </c>
      <c r="G3" s="311"/>
      <c r="H3" s="311"/>
      <c r="I3" s="311"/>
      <c r="J3" s="311"/>
    </row>
    <row r="4" spans="1:10" s="5" customFormat="1" ht="17.25" customHeight="1">
      <c r="A4" s="310"/>
      <c r="C4" s="6"/>
      <c r="D4" s="6"/>
      <c r="E4" s="313" t="s">
        <v>510</v>
      </c>
      <c r="F4" s="314"/>
      <c r="G4" s="314"/>
      <c r="H4" s="314"/>
      <c r="I4" s="314"/>
      <c r="J4" s="314"/>
    </row>
    <row r="5" spans="1:10" ht="3.75" customHeight="1">
      <c r="A5" s="10"/>
      <c r="B5" s="11"/>
      <c r="C5" s="12"/>
      <c r="D5" s="12"/>
      <c r="E5" s="13"/>
      <c r="F5" s="14"/>
      <c r="G5" s="14"/>
      <c r="H5" s="14"/>
      <c r="I5" s="14"/>
      <c r="J5" s="14"/>
    </row>
    <row r="6" spans="1:10" ht="3.75" customHeight="1">
      <c r="A6" s="4"/>
      <c r="B6" s="5"/>
      <c r="C6" s="6"/>
      <c r="D6" s="6"/>
      <c r="E6" s="7"/>
      <c r="F6" s="8"/>
      <c r="G6" s="8"/>
      <c r="H6" s="8"/>
      <c r="I6" s="8"/>
      <c r="J6" s="8"/>
    </row>
    <row r="7" spans="1:10" ht="11.25" customHeight="1">
      <c r="A7" s="4"/>
      <c r="B7" s="5"/>
      <c r="C7" s="6"/>
      <c r="D7" s="6"/>
      <c r="E7" s="7"/>
      <c r="F7" s="8"/>
      <c r="G7" s="8"/>
      <c r="H7" s="8"/>
      <c r="I7" s="8"/>
      <c r="J7" s="24">
        <v>41183</v>
      </c>
    </row>
    <row r="8" spans="1:10" ht="15.75" customHeight="1">
      <c r="A8" s="312" t="s">
        <v>75</v>
      </c>
      <c r="B8" s="312"/>
      <c r="C8" s="312"/>
      <c r="D8" s="312"/>
      <c r="E8" s="312"/>
      <c r="F8" s="312"/>
      <c r="G8" s="312"/>
      <c r="H8" s="312"/>
      <c r="I8" s="312"/>
      <c r="J8" s="24"/>
    </row>
    <row r="9" spans="1:10" ht="7.5" customHeight="1" thickBot="1">
      <c r="A9" s="157"/>
      <c r="B9" s="157"/>
      <c r="C9" s="158"/>
      <c r="D9" s="157"/>
      <c r="E9" s="157"/>
      <c r="F9" s="157"/>
      <c r="G9" s="157"/>
      <c r="H9" s="157"/>
      <c r="I9" s="157"/>
      <c r="J9" s="159"/>
    </row>
    <row r="10" spans="1:10" ht="12.75" customHeight="1">
      <c r="A10" s="315" t="s">
        <v>0</v>
      </c>
      <c r="B10" s="315"/>
      <c r="C10" s="316" t="s">
        <v>1</v>
      </c>
      <c r="D10" s="316" t="s">
        <v>2</v>
      </c>
      <c r="E10" s="317" t="s">
        <v>3</v>
      </c>
      <c r="F10" s="315" t="s">
        <v>4</v>
      </c>
      <c r="G10" s="315" t="s">
        <v>5</v>
      </c>
      <c r="H10" s="315"/>
      <c r="I10" s="315"/>
      <c r="J10" s="315"/>
    </row>
    <row r="11" spans="1:10" ht="42" customHeight="1" thickBot="1">
      <c r="A11" s="290"/>
      <c r="B11" s="290"/>
      <c r="C11" s="292"/>
      <c r="D11" s="292"/>
      <c r="E11" s="294"/>
      <c r="F11" s="290"/>
      <c r="G11" s="155" t="s">
        <v>7</v>
      </c>
      <c r="H11" s="155" t="s">
        <v>8</v>
      </c>
      <c r="I11" s="155" t="s">
        <v>9</v>
      </c>
      <c r="J11" s="156" t="s">
        <v>6</v>
      </c>
    </row>
    <row r="12" spans="1:10" ht="13.5" customHeight="1" thickBot="1">
      <c r="A12" s="249" t="s">
        <v>506</v>
      </c>
      <c r="B12" s="169"/>
      <c r="C12" s="170"/>
      <c r="D12" s="170"/>
      <c r="E12" s="171"/>
      <c r="F12" s="169"/>
      <c r="G12" s="169"/>
      <c r="H12" s="172"/>
      <c r="I12" s="169"/>
      <c r="J12" s="173"/>
    </row>
    <row r="13" spans="1:10" ht="15" customHeight="1">
      <c r="A13" s="288" t="s">
        <v>10</v>
      </c>
      <c r="B13" s="35" t="s">
        <v>11</v>
      </c>
      <c r="C13" s="74" t="s">
        <v>12</v>
      </c>
      <c r="D13" s="41">
        <v>860</v>
      </c>
      <c r="E13" s="220" t="s">
        <v>88</v>
      </c>
      <c r="F13" s="289">
        <v>6</v>
      </c>
      <c r="G13" s="33" t="s">
        <v>13</v>
      </c>
      <c r="H13" s="33">
        <v>80</v>
      </c>
      <c r="I13" s="33">
        <v>12.7</v>
      </c>
      <c r="J13" s="147">
        <f>D13*1</f>
        <v>860</v>
      </c>
    </row>
    <row r="14" spans="1:10" ht="15" customHeight="1" thickBot="1">
      <c r="A14" s="285"/>
      <c r="B14" s="58" t="s">
        <v>14</v>
      </c>
      <c r="C14" s="145" t="s">
        <v>15</v>
      </c>
      <c r="D14" s="73">
        <v>860</v>
      </c>
      <c r="E14" s="139" t="s">
        <v>88</v>
      </c>
      <c r="F14" s="287"/>
      <c r="G14" s="55" t="s">
        <v>16</v>
      </c>
      <c r="H14" s="55">
        <v>26</v>
      </c>
      <c r="I14" s="55">
        <v>6.5</v>
      </c>
      <c r="J14" s="146">
        <f>D14*1.5</f>
        <v>1290</v>
      </c>
    </row>
    <row r="15" spans="1:10" ht="15" customHeight="1">
      <c r="A15" s="288" t="s">
        <v>17</v>
      </c>
      <c r="B15" s="35" t="s">
        <v>11</v>
      </c>
      <c r="C15" s="74" t="s">
        <v>18</v>
      </c>
      <c r="D15" s="41">
        <v>960</v>
      </c>
      <c r="E15" s="221" t="s">
        <v>88</v>
      </c>
      <c r="F15" s="289">
        <v>5</v>
      </c>
      <c r="G15" s="33" t="s">
        <v>19</v>
      </c>
      <c r="H15" s="33">
        <v>34</v>
      </c>
      <c r="I15" s="33">
        <v>10.4</v>
      </c>
      <c r="J15" s="147">
        <f>D15*0.5</f>
        <v>480</v>
      </c>
    </row>
    <row r="16" spans="1:10" ht="15" customHeight="1" thickBot="1">
      <c r="A16" s="285"/>
      <c r="B16" s="58" t="s">
        <v>14</v>
      </c>
      <c r="C16" s="148" t="s">
        <v>20</v>
      </c>
      <c r="D16" s="73">
        <v>960</v>
      </c>
      <c r="E16" s="139" t="s">
        <v>88</v>
      </c>
      <c r="F16" s="287"/>
      <c r="G16" s="55" t="s">
        <v>21</v>
      </c>
      <c r="H16" s="55">
        <v>16</v>
      </c>
      <c r="I16" s="55">
        <v>6.8</v>
      </c>
      <c r="J16" s="146">
        <f>D16*1</f>
        <v>960</v>
      </c>
    </row>
    <row r="17" spans="1:10" ht="15" customHeight="1">
      <c r="A17" s="302" t="s">
        <v>187</v>
      </c>
      <c r="B17" s="35" t="s">
        <v>11</v>
      </c>
      <c r="C17" s="74" t="s">
        <v>188</v>
      </c>
      <c r="D17" s="41">
        <v>960</v>
      </c>
      <c r="E17" s="221" t="s">
        <v>88</v>
      </c>
      <c r="F17" s="289">
        <v>5</v>
      </c>
      <c r="G17" s="33" t="s">
        <v>13</v>
      </c>
      <c r="H17" s="33">
        <v>65</v>
      </c>
      <c r="I17" s="33">
        <v>19.1</v>
      </c>
      <c r="J17" s="147">
        <f>D17/2</f>
        <v>480</v>
      </c>
    </row>
    <row r="18" spans="1:10" ht="15" customHeight="1" thickBot="1">
      <c r="A18" s="303"/>
      <c r="B18" s="58" t="s">
        <v>14</v>
      </c>
      <c r="C18" s="149" t="s">
        <v>189</v>
      </c>
      <c r="D18" s="73">
        <v>960</v>
      </c>
      <c r="E18" s="139" t="s">
        <v>88</v>
      </c>
      <c r="F18" s="287"/>
      <c r="G18" s="55" t="s">
        <v>190</v>
      </c>
      <c r="H18" s="55">
        <v>15</v>
      </c>
      <c r="I18" s="55">
        <v>6.8</v>
      </c>
      <c r="J18" s="146">
        <f>D18*1.05</f>
        <v>1008</v>
      </c>
    </row>
    <row r="19" spans="1:10" ht="13.5" customHeight="1">
      <c r="A19" s="288" t="s">
        <v>22</v>
      </c>
      <c r="B19" s="35" t="s">
        <v>11</v>
      </c>
      <c r="C19" s="74" t="s">
        <v>23</v>
      </c>
      <c r="D19" s="41">
        <v>1000</v>
      </c>
      <c r="E19" s="221" t="s">
        <v>88</v>
      </c>
      <c r="F19" s="289">
        <v>6</v>
      </c>
      <c r="G19" s="33" t="s">
        <v>24</v>
      </c>
      <c r="H19" s="33">
        <v>30</v>
      </c>
      <c r="I19" s="33">
        <v>19</v>
      </c>
      <c r="J19" s="147">
        <f>D19*0.6</f>
        <v>600</v>
      </c>
    </row>
    <row r="20" spans="1:10" ht="13.5" thickBot="1">
      <c r="A20" s="285"/>
      <c r="B20" s="58" t="s">
        <v>14</v>
      </c>
      <c r="C20" s="150" t="s">
        <v>25</v>
      </c>
      <c r="D20" s="73">
        <v>1000</v>
      </c>
      <c r="E20" s="139" t="s">
        <v>88</v>
      </c>
      <c r="F20" s="287"/>
      <c r="G20" s="55" t="s">
        <v>26</v>
      </c>
      <c r="H20" s="55">
        <v>16</v>
      </c>
      <c r="I20" s="55">
        <v>16.8</v>
      </c>
      <c r="J20" s="146">
        <f>D20*1.3</f>
        <v>1300</v>
      </c>
    </row>
    <row r="21" spans="1:10" ht="15" customHeight="1">
      <c r="A21" s="288" t="s">
        <v>27</v>
      </c>
      <c r="B21" s="35" t="s">
        <v>11</v>
      </c>
      <c r="C21" s="74" t="s">
        <v>28</v>
      </c>
      <c r="D21" s="220" t="s">
        <v>88</v>
      </c>
      <c r="E21" s="41">
        <v>1170</v>
      </c>
      <c r="F21" s="289">
        <v>5</v>
      </c>
      <c r="G21" s="33" t="s">
        <v>29</v>
      </c>
      <c r="H21" s="33" t="s">
        <v>30</v>
      </c>
      <c r="I21" s="33">
        <v>22.8</v>
      </c>
      <c r="J21" s="147">
        <f>E21*0.5</f>
        <v>585</v>
      </c>
    </row>
    <row r="22" spans="1:10" ht="15" customHeight="1" thickBot="1">
      <c r="A22" s="285"/>
      <c r="B22" s="58" t="s">
        <v>14</v>
      </c>
      <c r="C22" s="150" t="s">
        <v>31</v>
      </c>
      <c r="D22" s="222" t="s">
        <v>88</v>
      </c>
      <c r="E22" s="60">
        <v>1170</v>
      </c>
      <c r="F22" s="287"/>
      <c r="G22" s="55" t="s">
        <v>32</v>
      </c>
      <c r="H22" s="55">
        <v>12</v>
      </c>
      <c r="I22" s="55">
        <v>19.5</v>
      </c>
      <c r="J22" s="146">
        <f>E22*1.5</f>
        <v>1755</v>
      </c>
    </row>
    <row r="23" spans="1:10" ht="15" customHeight="1">
      <c r="A23" s="288" t="s">
        <v>33</v>
      </c>
      <c r="B23" s="35" t="s">
        <v>11</v>
      </c>
      <c r="C23" s="74" t="s">
        <v>34</v>
      </c>
      <c r="D23" s="41">
        <v>1130</v>
      </c>
      <c r="E23" s="220" t="s">
        <v>88</v>
      </c>
      <c r="F23" s="289">
        <v>7</v>
      </c>
      <c r="G23" s="33" t="s">
        <v>35</v>
      </c>
      <c r="H23" s="33" t="s">
        <v>30</v>
      </c>
      <c r="I23" s="33">
        <v>16.2</v>
      </c>
      <c r="J23" s="151">
        <f>D23*0.55</f>
        <v>621.5</v>
      </c>
    </row>
    <row r="24" spans="1:10" ht="14.25" customHeight="1" thickBot="1">
      <c r="A24" s="285"/>
      <c r="B24" s="58" t="s">
        <v>14</v>
      </c>
      <c r="C24" s="149" t="s">
        <v>36</v>
      </c>
      <c r="D24" s="60">
        <v>1130</v>
      </c>
      <c r="E24" s="139" t="s">
        <v>88</v>
      </c>
      <c r="F24" s="287"/>
      <c r="G24" s="55" t="s">
        <v>37</v>
      </c>
      <c r="H24" s="55">
        <v>8</v>
      </c>
      <c r="I24" s="55">
        <v>11.2</v>
      </c>
      <c r="J24" s="152">
        <f>D24*1.24</f>
        <v>1401.2</v>
      </c>
    </row>
    <row r="25" spans="1:10" ht="15" customHeight="1">
      <c r="A25" s="288" t="s">
        <v>38</v>
      </c>
      <c r="B25" s="35" t="s">
        <v>11</v>
      </c>
      <c r="C25" s="74" t="s">
        <v>39</v>
      </c>
      <c r="D25" s="41">
        <v>1130</v>
      </c>
      <c r="E25" s="221" t="s">
        <v>88</v>
      </c>
      <c r="F25" s="289">
        <v>2</v>
      </c>
      <c r="G25" s="33" t="s">
        <v>24</v>
      </c>
      <c r="H25" s="33">
        <v>11</v>
      </c>
      <c r="I25" s="33">
        <v>25.6</v>
      </c>
      <c r="J25" s="147">
        <f>D25*0.6</f>
        <v>678</v>
      </c>
    </row>
    <row r="26" spans="1:10" ht="15" customHeight="1" thickBot="1">
      <c r="A26" s="285"/>
      <c r="B26" s="58" t="s">
        <v>14</v>
      </c>
      <c r="C26" s="148" t="s">
        <v>40</v>
      </c>
      <c r="D26" s="60">
        <v>1130</v>
      </c>
      <c r="E26" s="139" t="s">
        <v>88</v>
      </c>
      <c r="F26" s="287"/>
      <c r="G26" s="55" t="s">
        <v>41</v>
      </c>
      <c r="H26" s="55">
        <v>8</v>
      </c>
      <c r="I26" s="55">
        <v>30</v>
      </c>
      <c r="J26" s="146">
        <f>D26*0.9</f>
        <v>1017</v>
      </c>
    </row>
    <row r="27" spans="1:10" ht="15" customHeight="1">
      <c r="A27" s="288" t="s">
        <v>42</v>
      </c>
      <c r="B27" s="35" t="s">
        <v>11</v>
      </c>
      <c r="C27" s="74" t="s">
        <v>43</v>
      </c>
      <c r="D27" s="41">
        <v>1130</v>
      </c>
      <c r="E27" s="221" t="s">
        <v>88</v>
      </c>
      <c r="F27" s="289">
        <v>5</v>
      </c>
      <c r="G27" s="33" t="s">
        <v>35</v>
      </c>
      <c r="H27" s="33" t="s">
        <v>30</v>
      </c>
      <c r="I27" s="33">
        <v>19.1</v>
      </c>
      <c r="J27" s="151">
        <f>D27*0.55</f>
        <v>621.5</v>
      </c>
    </row>
    <row r="28" spans="1:10" ht="15" customHeight="1" thickBot="1">
      <c r="A28" s="285"/>
      <c r="B28" s="58" t="s">
        <v>14</v>
      </c>
      <c r="C28" s="149" t="s">
        <v>44</v>
      </c>
      <c r="D28" s="60">
        <v>1130</v>
      </c>
      <c r="E28" s="139" t="s">
        <v>88</v>
      </c>
      <c r="F28" s="287"/>
      <c r="G28" s="55" t="s">
        <v>37</v>
      </c>
      <c r="H28" s="55">
        <v>8</v>
      </c>
      <c r="I28" s="55">
        <v>16.1</v>
      </c>
      <c r="J28" s="152">
        <f>D28*1.24</f>
        <v>1401.2</v>
      </c>
    </row>
    <row r="29" spans="1:10" ht="15" customHeight="1">
      <c r="A29" s="306" t="s">
        <v>45</v>
      </c>
      <c r="B29" s="35" t="s">
        <v>11</v>
      </c>
      <c r="C29" s="74" t="s">
        <v>46</v>
      </c>
      <c r="D29" s="220" t="s">
        <v>88</v>
      </c>
      <c r="E29" s="41">
        <v>1170</v>
      </c>
      <c r="F29" s="289">
        <v>3</v>
      </c>
      <c r="G29" s="33" t="s">
        <v>29</v>
      </c>
      <c r="H29" s="33" t="s">
        <v>30</v>
      </c>
      <c r="I29" s="33">
        <v>25.5</v>
      </c>
      <c r="J29" s="147">
        <f>E29*0.5</f>
        <v>585</v>
      </c>
    </row>
    <row r="30" spans="1:10" ht="15" customHeight="1" thickBot="1">
      <c r="A30" s="307"/>
      <c r="B30" s="58" t="s">
        <v>14</v>
      </c>
      <c r="C30" s="149" t="s">
        <v>46</v>
      </c>
      <c r="D30" s="222" t="s">
        <v>88</v>
      </c>
      <c r="E30" s="60">
        <v>1170</v>
      </c>
      <c r="F30" s="287"/>
      <c r="G30" s="55" t="s">
        <v>47</v>
      </c>
      <c r="H30" s="55" t="s">
        <v>30</v>
      </c>
      <c r="I30" s="55">
        <v>12</v>
      </c>
      <c r="J30" s="146">
        <f>E30*1</f>
        <v>1170</v>
      </c>
    </row>
    <row r="31" spans="1:10" ht="15" customHeight="1" thickBot="1">
      <c r="A31" s="75" t="s">
        <v>48</v>
      </c>
      <c r="B31" s="75" t="s">
        <v>11</v>
      </c>
      <c r="C31" s="76" t="s">
        <v>46</v>
      </c>
      <c r="D31" s="224" t="s">
        <v>88</v>
      </c>
      <c r="E31" s="77">
        <v>1170</v>
      </c>
      <c r="F31" s="79">
        <v>3</v>
      </c>
      <c r="G31" s="80" t="s">
        <v>29</v>
      </c>
      <c r="H31" s="80" t="s">
        <v>30</v>
      </c>
      <c r="I31" s="80">
        <v>25.5</v>
      </c>
      <c r="J31" s="153">
        <f>E31*0.5</f>
        <v>585</v>
      </c>
    </row>
    <row r="32" spans="1:10" ht="15" customHeight="1">
      <c r="A32" s="306" t="s">
        <v>49</v>
      </c>
      <c r="B32" s="35" t="s">
        <v>11</v>
      </c>
      <c r="C32" s="74" t="s">
        <v>50</v>
      </c>
      <c r="D32" s="221" t="s">
        <v>88</v>
      </c>
      <c r="E32" s="41">
        <v>1170</v>
      </c>
      <c r="F32" s="289">
        <v>3</v>
      </c>
      <c r="G32" s="33" t="s">
        <v>29</v>
      </c>
      <c r="H32" s="33" t="s">
        <v>30</v>
      </c>
      <c r="I32" s="33">
        <v>21</v>
      </c>
      <c r="J32" s="147">
        <f>E32*0.5</f>
        <v>585</v>
      </c>
    </row>
    <row r="33" spans="1:10" ht="15" customHeight="1" thickBot="1">
      <c r="A33" s="307"/>
      <c r="B33" s="58" t="s">
        <v>14</v>
      </c>
      <c r="C33" s="149" t="s">
        <v>51</v>
      </c>
      <c r="D33" s="222" t="s">
        <v>88</v>
      </c>
      <c r="E33" s="60">
        <v>1170</v>
      </c>
      <c r="F33" s="287"/>
      <c r="G33" s="55" t="s">
        <v>52</v>
      </c>
      <c r="H33" s="55" t="s">
        <v>30</v>
      </c>
      <c r="I33" s="55">
        <v>14.1</v>
      </c>
      <c r="J33" s="146">
        <f>E33*1</f>
        <v>1170</v>
      </c>
    </row>
    <row r="34" spans="1:10" ht="15" customHeight="1">
      <c r="A34" s="306" t="s">
        <v>53</v>
      </c>
      <c r="B34" s="35" t="s">
        <v>11</v>
      </c>
      <c r="C34" s="74" t="s">
        <v>54</v>
      </c>
      <c r="D34" s="221" t="s">
        <v>88</v>
      </c>
      <c r="E34" s="41">
        <v>1170</v>
      </c>
      <c r="F34" s="289">
        <v>4</v>
      </c>
      <c r="G34" s="33" t="s">
        <v>29</v>
      </c>
      <c r="H34" s="33" t="s">
        <v>30</v>
      </c>
      <c r="I34" s="33">
        <v>27.5</v>
      </c>
      <c r="J34" s="147">
        <f>E34*0.5</f>
        <v>585</v>
      </c>
    </row>
    <row r="35" spans="1:10" ht="15" customHeight="1" thickBot="1">
      <c r="A35" s="307"/>
      <c r="B35" s="58" t="s">
        <v>14</v>
      </c>
      <c r="C35" s="149" t="s">
        <v>55</v>
      </c>
      <c r="D35" s="222" t="s">
        <v>88</v>
      </c>
      <c r="E35" s="60">
        <v>1170</v>
      </c>
      <c r="F35" s="287"/>
      <c r="G35" s="55" t="s">
        <v>52</v>
      </c>
      <c r="H35" s="55" t="s">
        <v>30</v>
      </c>
      <c r="I35" s="55">
        <v>20</v>
      </c>
      <c r="J35" s="146">
        <f>E35*1</f>
        <v>1170</v>
      </c>
    </row>
    <row r="36" spans="1:10" ht="15" customHeight="1">
      <c r="A36" s="288" t="s">
        <v>56</v>
      </c>
      <c r="B36" s="35" t="s">
        <v>11</v>
      </c>
      <c r="C36" s="74" t="s">
        <v>57</v>
      </c>
      <c r="D36" s="221" t="s">
        <v>88</v>
      </c>
      <c r="E36" s="41">
        <v>1300</v>
      </c>
      <c r="F36" s="289">
        <v>6</v>
      </c>
      <c r="G36" s="33" t="s">
        <v>58</v>
      </c>
      <c r="H36" s="33">
        <v>16</v>
      </c>
      <c r="I36" s="33">
        <v>21.6</v>
      </c>
      <c r="J36" s="147">
        <f>E36*0.48</f>
        <v>624</v>
      </c>
    </row>
    <row r="37" spans="1:10" ht="15" customHeight="1" thickBot="1">
      <c r="A37" s="285"/>
      <c r="B37" s="58" t="s">
        <v>14</v>
      </c>
      <c r="C37" s="148" t="s">
        <v>59</v>
      </c>
      <c r="D37" s="222" t="s">
        <v>88</v>
      </c>
      <c r="E37" s="60">
        <v>1300</v>
      </c>
      <c r="F37" s="287"/>
      <c r="G37" s="55" t="s">
        <v>60</v>
      </c>
      <c r="H37" s="55">
        <v>8</v>
      </c>
      <c r="I37" s="55">
        <v>12.8</v>
      </c>
      <c r="J37" s="146">
        <f>E37*0.8</f>
        <v>1040</v>
      </c>
    </row>
    <row r="38" spans="1:10" ht="15" customHeight="1">
      <c r="A38" s="306" t="s">
        <v>61</v>
      </c>
      <c r="B38" s="35" t="s">
        <v>11</v>
      </c>
      <c r="C38" s="74" t="s">
        <v>62</v>
      </c>
      <c r="D38" s="221" t="s">
        <v>88</v>
      </c>
      <c r="E38" s="41">
        <v>1300</v>
      </c>
      <c r="F38" s="289">
        <v>3</v>
      </c>
      <c r="G38" s="33" t="s">
        <v>29</v>
      </c>
      <c r="H38" s="33">
        <v>25</v>
      </c>
      <c r="I38" s="33">
        <v>25.8</v>
      </c>
      <c r="J38" s="147">
        <f>E38*0.5</f>
        <v>650</v>
      </c>
    </row>
    <row r="39" spans="1:10" ht="15" customHeight="1" thickBot="1">
      <c r="A39" s="307"/>
      <c r="B39" s="58" t="s">
        <v>14</v>
      </c>
      <c r="C39" s="149" t="s">
        <v>63</v>
      </c>
      <c r="D39" s="222" t="s">
        <v>88</v>
      </c>
      <c r="E39" s="60">
        <v>1300</v>
      </c>
      <c r="F39" s="287"/>
      <c r="G39" s="55" t="s">
        <v>64</v>
      </c>
      <c r="H39" s="55">
        <v>6</v>
      </c>
      <c r="I39" s="55">
        <v>11</v>
      </c>
      <c r="J39" s="146">
        <f>E39*0.6</f>
        <v>780</v>
      </c>
    </row>
    <row r="40" spans="1:10" ht="13.5" customHeight="1">
      <c r="A40" s="288" t="s">
        <v>65</v>
      </c>
      <c r="B40" s="35" t="s">
        <v>11</v>
      </c>
      <c r="C40" s="74" t="s">
        <v>66</v>
      </c>
      <c r="D40" s="221" t="s">
        <v>88</v>
      </c>
      <c r="E40" s="41">
        <v>1300</v>
      </c>
      <c r="F40" s="289">
        <v>7</v>
      </c>
      <c r="G40" s="33" t="s">
        <v>29</v>
      </c>
      <c r="H40" s="33">
        <v>16</v>
      </c>
      <c r="I40" s="33">
        <v>24.8</v>
      </c>
      <c r="J40" s="147">
        <f>E40*0.5</f>
        <v>650</v>
      </c>
    </row>
    <row r="41" spans="1:10" ht="13.5" customHeight="1" thickBot="1">
      <c r="A41" s="285"/>
      <c r="B41" s="58" t="s">
        <v>14</v>
      </c>
      <c r="C41" s="154" t="s">
        <v>67</v>
      </c>
      <c r="D41" s="222" t="s">
        <v>88</v>
      </c>
      <c r="E41" s="60">
        <v>1300</v>
      </c>
      <c r="F41" s="287"/>
      <c r="G41" s="55" t="s">
        <v>60</v>
      </c>
      <c r="H41" s="55">
        <v>8</v>
      </c>
      <c r="I41" s="55">
        <v>13.4</v>
      </c>
      <c r="J41" s="146">
        <f>E41*0.8</f>
        <v>1040</v>
      </c>
    </row>
    <row r="42" spans="1:10" ht="13.5" customHeight="1">
      <c r="A42" s="288" t="s">
        <v>68</v>
      </c>
      <c r="B42" s="35" t="s">
        <v>11</v>
      </c>
      <c r="C42" s="74" t="s">
        <v>69</v>
      </c>
      <c r="D42" s="221" t="s">
        <v>88</v>
      </c>
      <c r="E42" s="41">
        <v>1130</v>
      </c>
      <c r="F42" s="289">
        <v>4</v>
      </c>
      <c r="G42" s="33" t="s">
        <v>70</v>
      </c>
      <c r="H42" s="33">
        <v>12</v>
      </c>
      <c r="I42" s="33">
        <v>16.3</v>
      </c>
      <c r="J42" s="147">
        <f>E42/2</f>
        <v>565</v>
      </c>
    </row>
    <row r="43" spans="1:10" ht="13.5" customHeight="1" thickBot="1">
      <c r="A43" s="285"/>
      <c r="B43" s="58" t="s">
        <v>14</v>
      </c>
      <c r="C43" s="149" t="s">
        <v>71</v>
      </c>
      <c r="D43" s="222" t="s">
        <v>88</v>
      </c>
      <c r="E43" s="60">
        <v>1130</v>
      </c>
      <c r="F43" s="287"/>
      <c r="G43" s="55" t="s">
        <v>72</v>
      </c>
      <c r="H43" s="55">
        <v>6</v>
      </c>
      <c r="I43" s="55">
        <v>9.3</v>
      </c>
      <c r="J43" s="152">
        <f>E43*0.97</f>
        <v>1096.1</v>
      </c>
    </row>
    <row r="44" spans="1:10" ht="13.5" customHeight="1">
      <c r="A44" s="302" t="s">
        <v>73</v>
      </c>
      <c r="B44" s="35" t="s">
        <v>11</v>
      </c>
      <c r="C44" s="74" t="s">
        <v>74</v>
      </c>
      <c r="D44" s="221" t="s">
        <v>88</v>
      </c>
      <c r="E44" s="41">
        <v>1300</v>
      </c>
      <c r="F44" s="300">
        <v>6</v>
      </c>
      <c r="G44" s="33" t="s">
        <v>58</v>
      </c>
      <c r="H44" s="33">
        <v>10</v>
      </c>
      <c r="I44" s="33">
        <v>17.8</v>
      </c>
      <c r="J44" s="147">
        <f>E44*0.48</f>
        <v>624</v>
      </c>
    </row>
    <row r="45" spans="1:10" ht="13.5" customHeight="1" thickBot="1">
      <c r="A45" s="303"/>
      <c r="B45" s="58" t="s">
        <v>14</v>
      </c>
      <c r="C45" s="149" t="s">
        <v>236</v>
      </c>
      <c r="D45" s="222" t="s">
        <v>88</v>
      </c>
      <c r="E45" s="60">
        <v>1300</v>
      </c>
      <c r="F45" s="301"/>
      <c r="G45" s="55" t="s">
        <v>225</v>
      </c>
      <c r="H45" s="55">
        <v>8</v>
      </c>
      <c r="I45" s="55">
        <v>9.3</v>
      </c>
      <c r="J45" s="146">
        <f>E45*0.96</f>
        <v>1248</v>
      </c>
    </row>
    <row r="46" spans="1:10" ht="13.5" customHeight="1">
      <c r="A46" s="321" t="s">
        <v>245</v>
      </c>
      <c r="B46" s="44" t="s">
        <v>11</v>
      </c>
      <c r="C46" s="160" t="s">
        <v>248</v>
      </c>
      <c r="D46" s="221" t="s">
        <v>88</v>
      </c>
      <c r="E46" s="161">
        <v>1300</v>
      </c>
      <c r="F46" s="322">
        <v>5</v>
      </c>
      <c r="G46" s="45" t="s">
        <v>29</v>
      </c>
      <c r="H46" s="45">
        <v>16</v>
      </c>
      <c r="I46" s="45">
        <v>23.5</v>
      </c>
      <c r="J46" s="162">
        <f>E46*0.5</f>
        <v>650</v>
      </c>
    </row>
    <row r="47" spans="1:10" ht="13.5" customHeight="1" thickBot="1">
      <c r="A47" s="303"/>
      <c r="B47" s="58" t="s">
        <v>14</v>
      </c>
      <c r="C47" s="149" t="s">
        <v>247</v>
      </c>
      <c r="D47" s="222" t="s">
        <v>88</v>
      </c>
      <c r="E47" s="60">
        <v>1300</v>
      </c>
      <c r="F47" s="301"/>
      <c r="G47" s="55" t="s">
        <v>246</v>
      </c>
      <c r="H47" s="55">
        <v>10</v>
      </c>
      <c r="I47" s="55">
        <v>13.5</v>
      </c>
      <c r="J47" s="146">
        <f>E47</f>
        <v>1300</v>
      </c>
    </row>
    <row r="48" spans="1:10" ht="13.5" customHeight="1" thickBot="1">
      <c r="A48" s="75" t="s">
        <v>511</v>
      </c>
      <c r="B48" s="75" t="s">
        <v>11</v>
      </c>
      <c r="C48" s="76" t="s">
        <v>512</v>
      </c>
      <c r="D48" s="224" t="s">
        <v>88</v>
      </c>
      <c r="E48" s="77">
        <v>1560</v>
      </c>
      <c r="F48" s="79">
        <v>3</v>
      </c>
      <c r="G48" s="80" t="s">
        <v>513</v>
      </c>
      <c r="H48" s="80">
        <v>6</v>
      </c>
      <c r="I48" s="80">
        <v>18.36</v>
      </c>
      <c r="J48" s="168">
        <v>823.68</v>
      </c>
    </row>
    <row r="49" spans="1:10" ht="13.5" customHeight="1">
      <c r="A49" s="283" t="s">
        <v>0</v>
      </c>
      <c r="B49" s="283"/>
      <c r="C49" s="291" t="s">
        <v>1</v>
      </c>
      <c r="D49" s="291" t="s">
        <v>2</v>
      </c>
      <c r="E49" s="293" t="s">
        <v>3</v>
      </c>
      <c r="F49" s="283" t="s">
        <v>4</v>
      </c>
      <c r="G49" s="283" t="s">
        <v>5</v>
      </c>
      <c r="H49" s="283"/>
      <c r="I49" s="283"/>
      <c r="J49" s="283"/>
    </row>
    <row r="50" spans="1:10" ht="41.25" customHeight="1" thickBot="1">
      <c r="A50" s="290"/>
      <c r="B50" s="290"/>
      <c r="C50" s="292"/>
      <c r="D50" s="292"/>
      <c r="E50" s="294"/>
      <c r="F50" s="290"/>
      <c r="G50" s="155" t="s">
        <v>7</v>
      </c>
      <c r="H50" s="155" t="s">
        <v>8</v>
      </c>
      <c r="I50" s="155" t="s">
        <v>9</v>
      </c>
      <c r="J50" s="156" t="s">
        <v>6</v>
      </c>
    </row>
    <row r="51" spans="1:10" ht="13.5" customHeight="1" thickBot="1">
      <c r="A51" s="249" t="s">
        <v>612</v>
      </c>
      <c r="B51" s="169"/>
      <c r="C51" s="170"/>
      <c r="D51" s="170"/>
      <c r="E51" s="171"/>
      <c r="F51" s="169"/>
      <c r="G51" s="169"/>
      <c r="H51" s="172"/>
      <c r="I51" s="169"/>
      <c r="J51" s="173"/>
    </row>
    <row r="52" spans="1:10" ht="13.5" customHeight="1">
      <c r="A52" s="308" t="s">
        <v>138</v>
      </c>
      <c r="B52" s="37" t="s">
        <v>11</v>
      </c>
      <c r="C52" s="38" t="s">
        <v>228</v>
      </c>
      <c r="D52" s="41">
        <v>870</v>
      </c>
      <c r="E52" s="62" t="s">
        <v>88</v>
      </c>
      <c r="F52" s="289">
        <v>4</v>
      </c>
      <c r="G52" s="33" t="s">
        <v>19</v>
      </c>
      <c r="H52" s="33">
        <v>14</v>
      </c>
      <c r="I52" s="33">
        <v>17</v>
      </c>
      <c r="J52" s="43">
        <f>D52*0.5</f>
        <v>435</v>
      </c>
    </row>
    <row r="53" spans="1:10" ht="13.5" customHeight="1" thickBot="1">
      <c r="A53" s="309"/>
      <c r="B53" s="58" t="s">
        <v>14</v>
      </c>
      <c r="C53" s="59" t="s">
        <v>229</v>
      </c>
      <c r="D53" s="60">
        <v>725</v>
      </c>
      <c r="E53" s="63" t="s">
        <v>88</v>
      </c>
      <c r="F53" s="287"/>
      <c r="G53" s="55" t="s">
        <v>139</v>
      </c>
      <c r="H53" s="55">
        <v>8</v>
      </c>
      <c r="I53" s="55">
        <v>19</v>
      </c>
      <c r="J53" s="68">
        <f>D53*1.2</f>
        <v>870</v>
      </c>
    </row>
    <row r="54" spans="1:10" ht="13.5" customHeight="1">
      <c r="A54" s="308" t="s">
        <v>140</v>
      </c>
      <c r="B54" s="35" t="s">
        <v>11</v>
      </c>
      <c r="C54" s="38" t="s">
        <v>226</v>
      </c>
      <c r="D54" s="41">
        <v>870</v>
      </c>
      <c r="E54" s="62" t="s">
        <v>88</v>
      </c>
      <c r="F54" s="289">
        <v>4</v>
      </c>
      <c r="G54" s="33" t="s">
        <v>19</v>
      </c>
      <c r="H54" s="33">
        <v>21</v>
      </c>
      <c r="I54" s="33">
        <v>14</v>
      </c>
      <c r="J54" s="43">
        <f>D54*0.5</f>
        <v>435</v>
      </c>
    </row>
    <row r="55" spans="1:10" ht="13.5" customHeight="1" thickBot="1">
      <c r="A55" s="309"/>
      <c r="B55" s="58" t="s">
        <v>14</v>
      </c>
      <c r="C55" s="59" t="s">
        <v>227</v>
      </c>
      <c r="D55" s="60">
        <v>725</v>
      </c>
      <c r="E55" s="63" t="s">
        <v>88</v>
      </c>
      <c r="F55" s="287"/>
      <c r="G55" s="55" t="s">
        <v>139</v>
      </c>
      <c r="H55" s="55">
        <v>12</v>
      </c>
      <c r="I55" s="55">
        <v>11.5</v>
      </c>
      <c r="J55" s="68">
        <f>D55*1.2</f>
        <v>870</v>
      </c>
    </row>
    <row r="56" spans="1:10" ht="13.5" customHeight="1">
      <c r="A56" s="308" t="s">
        <v>149</v>
      </c>
      <c r="B56" s="37" t="s">
        <v>11</v>
      </c>
      <c r="C56" s="38" t="s">
        <v>230</v>
      </c>
      <c r="D56" s="41">
        <v>760</v>
      </c>
      <c r="E56" s="62" t="s">
        <v>88</v>
      </c>
      <c r="F56" s="289">
        <v>3</v>
      </c>
      <c r="G56" s="33" t="s">
        <v>13</v>
      </c>
      <c r="H56" s="33">
        <v>63</v>
      </c>
      <c r="I56" s="33">
        <v>22.7</v>
      </c>
      <c r="J56" s="43">
        <f>D56</f>
        <v>760</v>
      </c>
    </row>
    <row r="57" spans="1:10" ht="13.5" customHeight="1" thickBot="1">
      <c r="A57" s="309"/>
      <c r="B57" s="58" t="s">
        <v>14</v>
      </c>
      <c r="C57" s="59" t="s">
        <v>231</v>
      </c>
      <c r="D57" s="60">
        <v>725</v>
      </c>
      <c r="E57" s="63" t="s">
        <v>88</v>
      </c>
      <c r="F57" s="287"/>
      <c r="G57" s="55" t="s">
        <v>191</v>
      </c>
      <c r="H57" s="55">
        <v>16</v>
      </c>
      <c r="I57" s="55">
        <v>11.1</v>
      </c>
      <c r="J57" s="69">
        <f>D57*1.25</f>
        <v>906.25</v>
      </c>
    </row>
    <row r="58" spans="1:10" ht="13.5" customHeight="1">
      <c r="A58" s="306" t="s">
        <v>141</v>
      </c>
      <c r="B58" s="35" t="s">
        <v>11</v>
      </c>
      <c r="C58" s="38" t="s">
        <v>232</v>
      </c>
      <c r="D58" s="42" t="s">
        <v>88</v>
      </c>
      <c r="E58" s="41">
        <v>990</v>
      </c>
      <c r="F58" s="289">
        <v>8</v>
      </c>
      <c r="G58" s="33" t="s">
        <v>29</v>
      </c>
      <c r="H58" s="33">
        <v>10</v>
      </c>
      <c r="I58" s="33">
        <v>25</v>
      </c>
      <c r="J58" s="43">
        <v>495</v>
      </c>
    </row>
    <row r="59" spans="1:10" ht="13.5" customHeight="1" thickBot="1">
      <c r="A59" s="307"/>
      <c r="B59" s="58" t="s">
        <v>14</v>
      </c>
      <c r="C59" s="59" t="s">
        <v>233</v>
      </c>
      <c r="D59" s="67" t="s">
        <v>88</v>
      </c>
      <c r="E59" s="60">
        <v>900</v>
      </c>
      <c r="F59" s="287"/>
      <c r="G59" s="55" t="s">
        <v>52</v>
      </c>
      <c r="H59" s="55">
        <v>10</v>
      </c>
      <c r="I59" s="91">
        <v>12</v>
      </c>
      <c r="J59" s="68">
        <v>900</v>
      </c>
    </row>
    <row r="60" spans="1:10" ht="13.5" customHeight="1">
      <c r="A60" s="288" t="s">
        <v>142</v>
      </c>
      <c r="B60" s="35" t="s">
        <v>11</v>
      </c>
      <c r="C60" s="38" t="s">
        <v>234</v>
      </c>
      <c r="D60" s="42" t="s">
        <v>88</v>
      </c>
      <c r="E60" s="41">
        <v>1190</v>
      </c>
      <c r="F60" s="289">
        <v>7</v>
      </c>
      <c r="G60" s="33" t="s">
        <v>29</v>
      </c>
      <c r="H60" s="33">
        <v>10</v>
      </c>
      <c r="I60" s="33">
        <v>28</v>
      </c>
      <c r="J60" s="43">
        <f>E60/2</f>
        <v>595</v>
      </c>
    </row>
    <row r="61" spans="1:10" ht="13.5" customHeight="1" thickBot="1">
      <c r="A61" s="285"/>
      <c r="B61" s="58" t="s">
        <v>14</v>
      </c>
      <c r="C61" s="59" t="s">
        <v>235</v>
      </c>
      <c r="D61" s="67" t="s">
        <v>88</v>
      </c>
      <c r="E61" s="60">
        <v>1100</v>
      </c>
      <c r="F61" s="287"/>
      <c r="G61" s="55" t="s">
        <v>52</v>
      </c>
      <c r="H61" s="55">
        <v>10</v>
      </c>
      <c r="I61" s="55">
        <v>12.2</v>
      </c>
      <c r="J61" s="68">
        <v>1100</v>
      </c>
    </row>
    <row r="62" spans="1:10" ht="13.5" customHeight="1">
      <c r="A62" s="306" t="s">
        <v>135</v>
      </c>
      <c r="B62" s="35" t="s">
        <v>11</v>
      </c>
      <c r="C62" s="38" t="s">
        <v>46</v>
      </c>
      <c r="D62" s="41">
        <v>990</v>
      </c>
      <c r="E62" s="62" t="s">
        <v>88</v>
      </c>
      <c r="F62" s="289">
        <v>4</v>
      </c>
      <c r="G62" s="33" t="s">
        <v>19</v>
      </c>
      <c r="H62" s="33">
        <v>31</v>
      </c>
      <c r="I62" s="33">
        <v>17.5</v>
      </c>
      <c r="J62" s="43">
        <f>D62/2</f>
        <v>495</v>
      </c>
    </row>
    <row r="63" spans="1:10" ht="13.5" customHeight="1" thickBot="1">
      <c r="A63" s="307"/>
      <c r="B63" s="58" t="s">
        <v>14</v>
      </c>
      <c r="C63" s="59" t="s">
        <v>46</v>
      </c>
      <c r="D63" s="60">
        <v>740</v>
      </c>
      <c r="E63" s="63" t="s">
        <v>88</v>
      </c>
      <c r="F63" s="287"/>
      <c r="G63" s="55" t="s">
        <v>196</v>
      </c>
      <c r="H63" s="55">
        <v>20</v>
      </c>
      <c r="I63" s="55">
        <v>15</v>
      </c>
      <c r="J63" s="68">
        <f>D63*2.3</f>
        <v>1701.9999999999998</v>
      </c>
    </row>
    <row r="64" spans="1:10" ht="13.5" customHeight="1">
      <c r="A64" s="306" t="s">
        <v>143</v>
      </c>
      <c r="B64" s="35" t="s">
        <v>11</v>
      </c>
      <c r="C64" s="38" t="s">
        <v>144</v>
      </c>
      <c r="D64" s="41">
        <v>640</v>
      </c>
      <c r="E64" s="62" t="s">
        <v>88</v>
      </c>
      <c r="F64" s="289">
        <v>6</v>
      </c>
      <c r="G64" s="33" t="s">
        <v>13</v>
      </c>
      <c r="H64" s="33">
        <v>75</v>
      </c>
      <c r="I64" s="33">
        <v>14</v>
      </c>
      <c r="J64" s="43">
        <v>640</v>
      </c>
    </row>
    <row r="65" spans="1:10" ht="13.5" customHeight="1" thickBot="1">
      <c r="A65" s="307"/>
      <c r="B65" s="58" t="s">
        <v>14</v>
      </c>
      <c r="C65" s="59" t="s">
        <v>145</v>
      </c>
      <c r="D65" s="60">
        <v>640</v>
      </c>
      <c r="E65" s="63" t="s">
        <v>88</v>
      </c>
      <c r="F65" s="287"/>
      <c r="G65" s="55" t="s">
        <v>201</v>
      </c>
      <c r="H65" s="55">
        <v>48</v>
      </c>
      <c r="I65" s="55">
        <v>5</v>
      </c>
      <c r="J65" s="68">
        <f>640*2.8</f>
        <v>1792</v>
      </c>
    </row>
    <row r="66" spans="1:10" ht="13.5" customHeight="1">
      <c r="A66" s="306" t="s">
        <v>146</v>
      </c>
      <c r="B66" s="35" t="s">
        <v>11</v>
      </c>
      <c r="C66" s="38" t="s">
        <v>147</v>
      </c>
      <c r="D66" s="41">
        <v>640</v>
      </c>
      <c r="E66" s="62" t="s">
        <v>88</v>
      </c>
      <c r="F66" s="289">
        <v>4</v>
      </c>
      <c r="G66" s="33" t="s">
        <v>13</v>
      </c>
      <c r="H66" s="33">
        <v>48</v>
      </c>
      <c r="I66" s="33">
        <v>14</v>
      </c>
      <c r="J66" s="43">
        <v>640</v>
      </c>
    </row>
    <row r="67" spans="1:10" ht="13.5" customHeight="1" thickBot="1">
      <c r="A67" s="307"/>
      <c r="B67" s="58" t="s">
        <v>14</v>
      </c>
      <c r="C67" s="59" t="s">
        <v>148</v>
      </c>
      <c r="D67" s="60">
        <v>640</v>
      </c>
      <c r="E67" s="63" t="s">
        <v>88</v>
      </c>
      <c r="F67" s="287"/>
      <c r="G67" s="55" t="s">
        <v>202</v>
      </c>
      <c r="H67" s="55">
        <v>28</v>
      </c>
      <c r="I67" s="55">
        <v>6</v>
      </c>
      <c r="J67" s="68">
        <f>640*2.2</f>
        <v>1408</v>
      </c>
    </row>
    <row r="68" spans="1:10" s="22" customFormat="1" ht="13.5" customHeight="1" thickBot="1">
      <c r="A68" s="249" t="s">
        <v>614</v>
      </c>
      <c r="B68" s="250"/>
      <c r="C68" s="250"/>
      <c r="D68" s="250"/>
      <c r="E68" s="250"/>
      <c r="F68" s="250"/>
      <c r="G68" s="250"/>
      <c r="H68" s="250"/>
      <c r="I68" s="250"/>
      <c r="J68" s="47"/>
    </row>
    <row r="69" spans="1:10" s="22" customFormat="1" ht="13.5" customHeight="1" thickBot="1">
      <c r="A69" s="318" t="s">
        <v>153</v>
      </c>
      <c r="B69" s="318"/>
      <c r="C69" s="94" t="s">
        <v>46</v>
      </c>
      <c r="D69" s="61">
        <v>940</v>
      </c>
      <c r="E69" s="61" t="s">
        <v>88</v>
      </c>
      <c r="F69" s="57">
        <v>3</v>
      </c>
      <c r="G69" s="57" t="s">
        <v>197</v>
      </c>
      <c r="H69" s="57" t="s">
        <v>88</v>
      </c>
      <c r="I69" s="57">
        <v>18.1</v>
      </c>
      <c r="J69" s="130">
        <f>D69*0.42</f>
        <v>394.8</v>
      </c>
    </row>
    <row r="70" spans="1:10" ht="13.5" customHeight="1" thickBot="1">
      <c r="A70" s="131" t="s">
        <v>224</v>
      </c>
      <c r="B70" s="132"/>
      <c r="C70" s="119" t="s">
        <v>46</v>
      </c>
      <c r="D70" s="133">
        <v>1260</v>
      </c>
      <c r="E70" s="133" t="s">
        <v>88</v>
      </c>
      <c r="F70" s="79"/>
      <c r="G70" s="80" t="s">
        <v>19</v>
      </c>
      <c r="H70" s="79" t="s">
        <v>88</v>
      </c>
      <c r="I70" s="79">
        <v>14</v>
      </c>
      <c r="J70" s="134">
        <f>D70*0.5</f>
        <v>630</v>
      </c>
    </row>
    <row r="71" spans="1:10" ht="13.5" customHeight="1" thickBot="1">
      <c r="A71" s="75" t="s">
        <v>154</v>
      </c>
      <c r="B71" s="75" t="s">
        <v>11</v>
      </c>
      <c r="C71" s="124" t="s">
        <v>214</v>
      </c>
      <c r="D71" s="77">
        <v>715</v>
      </c>
      <c r="E71" s="133" t="s">
        <v>88</v>
      </c>
      <c r="F71" s="79">
        <v>6</v>
      </c>
      <c r="G71" s="80" t="s">
        <v>155</v>
      </c>
      <c r="H71" s="80">
        <v>88</v>
      </c>
      <c r="I71" s="80">
        <v>12.5</v>
      </c>
      <c r="J71" s="81">
        <f>D71</f>
        <v>715</v>
      </c>
    </row>
    <row r="72" spans="1:10" ht="13.5" customHeight="1" thickBot="1">
      <c r="A72" s="75" t="s">
        <v>156</v>
      </c>
      <c r="B72" s="75" t="s">
        <v>11</v>
      </c>
      <c r="C72" s="124" t="s">
        <v>215</v>
      </c>
      <c r="D72" s="77">
        <v>715</v>
      </c>
      <c r="E72" s="133" t="s">
        <v>88</v>
      </c>
      <c r="F72" s="79">
        <v>6</v>
      </c>
      <c r="G72" s="80" t="s">
        <v>155</v>
      </c>
      <c r="H72" s="124">
        <v>57</v>
      </c>
      <c r="I72" s="80">
        <v>14</v>
      </c>
      <c r="J72" s="81">
        <f>D72</f>
        <v>715</v>
      </c>
    </row>
    <row r="73" spans="1:10" ht="13.5" customHeight="1">
      <c r="A73" s="288" t="s">
        <v>157</v>
      </c>
      <c r="B73" s="35" t="s">
        <v>11</v>
      </c>
      <c r="C73" s="38" t="s">
        <v>210</v>
      </c>
      <c r="D73" s="41">
        <v>832</v>
      </c>
      <c r="E73" s="129" t="s">
        <v>88</v>
      </c>
      <c r="F73" s="289">
        <v>4</v>
      </c>
      <c r="G73" s="33" t="s">
        <v>211</v>
      </c>
      <c r="H73" s="33">
        <v>40</v>
      </c>
      <c r="I73" s="33">
        <v>18.7</v>
      </c>
      <c r="J73" s="43">
        <f>D73*0.7</f>
        <v>582.4</v>
      </c>
    </row>
    <row r="74" spans="1:10" ht="13.5" customHeight="1" thickBot="1">
      <c r="A74" s="285"/>
      <c r="B74" s="58" t="s">
        <v>14</v>
      </c>
      <c r="C74" s="59" t="s">
        <v>212</v>
      </c>
      <c r="D74" s="60">
        <v>832</v>
      </c>
      <c r="E74" s="61" t="s">
        <v>88</v>
      </c>
      <c r="F74" s="287"/>
      <c r="G74" s="55" t="s">
        <v>158</v>
      </c>
      <c r="H74" s="55">
        <v>32</v>
      </c>
      <c r="I74" s="55">
        <v>22.8</v>
      </c>
      <c r="J74" s="69">
        <f>D74*2.24</f>
        <v>1863.6800000000003</v>
      </c>
    </row>
    <row r="75" spans="1:10" ht="13.5" customHeight="1">
      <c r="A75" s="288" t="s">
        <v>135</v>
      </c>
      <c r="B75" s="35" t="s">
        <v>11</v>
      </c>
      <c r="C75" s="93" t="s">
        <v>46</v>
      </c>
      <c r="D75" s="42" t="s">
        <v>88</v>
      </c>
      <c r="E75" s="41">
        <v>990</v>
      </c>
      <c r="F75" s="289">
        <v>7</v>
      </c>
      <c r="G75" s="33" t="s">
        <v>503</v>
      </c>
      <c r="H75" s="33" t="s">
        <v>88</v>
      </c>
      <c r="I75" s="33">
        <v>25.4</v>
      </c>
      <c r="J75" s="43">
        <f>E75*0.75</f>
        <v>742.5</v>
      </c>
    </row>
    <row r="76" spans="1:10" ht="13.5" customHeight="1" thickBot="1">
      <c r="A76" s="285"/>
      <c r="B76" s="58" t="s">
        <v>14</v>
      </c>
      <c r="C76" s="94" t="s">
        <v>46</v>
      </c>
      <c r="D76" s="67" t="s">
        <v>88</v>
      </c>
      <c r="E76" s="60">
        <v>990</v>
      </c>
      <c r="F76" s="287"/>
      <c r="G76" s="55" t="s">
        <v>504</v>
      </c>
      <c r="H76" s="55">
        <v>21</v>
      </c>
      <c r="I76" s="55">
        <v>15</v>
      </c>
      <c r="J76" s="69">
        <f>E76*2.34</f>
        <v>2316.6</v>
      </c>
    </row>
    <row r="77" spans="1:10" ht="13.5" customHeight="1">
      <c r="A77" s="302" t="s">
        <v>159</v>
      </c>
      <c r="B77" s="35" t="s">
        <v>11</v>
      </c>
      <c r="C77" s="38" t="s">
        <v>219</v>
      </c>
      <c r="D77" s="42" t="s">
        <v>88</v>
      </c>
      <c r="E77" s="41">
        <v>1260</v>
      </c>
      <c r="F77" s="300">
        <v>4</v>
      </c>
      <c r="G77" s="33" t="s">
        <v>29</v>
      </c>
      <c r="H77" s="33">
        <v>22</v>
      </c>
      <c r="I77" s="33">
        <v>16.3</v>
      </c>
      <c r="J77" s="43">
        <f>E77*0.5</f>
        <v>630</v>
      </c>
    </row>
    <row r="78" spans="1:10" ht="13.5" customHeight="1">
      <c r="A78" s="302"/>
      <c r="B78" s="15" t="s">
        <v>14</v>
      </c>
      <c r="C78" s="20" t="s">
        <v>220</v>
      </c>
      <c r="D78" s="21" t="s">
        <v>88</v>
      </c>
      <c r="E78" s="17">
        <v>1260</v>
      </c>
      <c r="F78" s="300"/>
      <c r="G78" s="16" t="s">
        <v>221</v>
      </c>
      <c r="H78" s="16" t="s">
        <v>222</v>
      </c>
      <c r="I78" s="16" t="s">
        <v>505</v>
      </c>
      <c r="J78" s="26" t="s">
        <v>473</v>
      </c>
    </row>
    <row r="79" spans="1:10" ht="13.5" customHeight="1" thickBot="1">
      <c r="A79" s="303"/>
      <c r="B79" s="58" t="s">
        <v>186</v>
      </c>
      <c r="C79" s="59" t="s">
        <v>46</v>
      </c>
      <c r="D79" s="135" t="s">
        <v>88</v>
      </c>
      <c r="E79" s="60">
        <v>1260</v>
      </c>
      <c r="F79" s="301"/>
      <c r="G79" s="55" t="s">
        <v>223</v>
      </c>
      <c r="H79" s="55">
        <v>12</v>
      </c>
      <c r="I79" s="55">
        <v>10</v>
      </c>
      <c r="J79" s="68">
        <f>E79*1.14</f>
        <v>1436.3999999999999</v>
      </c>
    </row>
    <row r="80" spans="1:10" ht="13.5" customHeight="1">
      <c r="A80" s="288" t="s">
        <v>160</v>
      </c>
      <c r="B80" s="35" t="s">
        <v>11</v>
      </c>
      <c r="C80" s="38" t="s">
        <v>161</v>
      </c>
      <c r="D80" s="41">
        <v>956</v>
      </c>
      <c r="E80" s="129" t="s">
        <v>88</v>
      </c>
      <c r="F80" s="289">
        <v>3</v>
      </c>
      <c r="G80" s="33" t="s">
        <v>162</v>
      </c>
      <c r="H80" s="33">
        <v>21</v>
      </c>
      <c r="I80" s="33">
        <v>29.4</v>
      </c>
      <c r="J80" s="43">
        <f>D80*0.8</f>
        <v>764.8000000000001</v>
      </c>
    </row>
    <row r="81" spans="1:10" ht="13.5" customHeight="1" thickBot="1">
      <c r="A81" s="285"/>
      <c r="B81" s="58" t="s">
        <v>14</v>
      </c>
      <c r="C81" s="59" t="s">
        <v>213</v>
      </c>
      <c r="D81" s="60">
        <v>956</v>
      </c>
      <c r="E81" s="61" t="s">
        <v>88</v>
      </c>
      <c r="F81" s="287"/>
      <c r="G81" s="55" t="s">
        <v>163</v>
      </c>
      <c r="H81" s="55">
        <v>13</v>
      </c>
      <c r="I81" s="55">
        <v>25.4</v>
      </c>
      <c r="J81" s="69">
        <f>D81*2.02</f>
        <v>1931.1200000000001</v>
      </c>
    </row>
    <row r="82" spans="1:10" ht="13.5" customHeight="1">
      <c r="A82" s="306" t="s">
        <v>164</v>
      </c>
      <c r="B82" s="35" t="s">
        <v>11</v>
      </c>
      <c r="C82" s="38" t="s">
        <v>217</v>
      </c>
      <c r="D82" s="42" t="s">
        <v>88</v>
      </c>
      <c r="E82" s="41">
        <v>1320</v>
      </c>
      <c r="F82" s="289">
        <v>5</v>
      </c>
      <c r="G82" s="33" t="s">
        <v>165</v>
      </c>
      <c r="H82" s="92">
        <v>12</v>
      </c>
      <c r="I82" s="33">
        <v>12.7</v>
      </c>
      <c r="J82" s="43">
        <f>E82*0.27</f>
        <v>356.40000000000003</v>
      </c>
    </row>
    <row r="83" spans="1:10" ht="13.5" customHeight="1" thickBot="1">
      <c r="A83" s="307"/>
      <c r="B83" s="58" t="s">
        <v>14</v>
      </c>
      <c r="C83" s="59" t="s">
        <v>218</v>
      </c>
      <c r="D83" s="67" t="s">
        <v>88</v>
      </c>
      <c r="E83" s="60">
        <v>1320</v>
      </c>
      <c r="F83" s="287"/>
      <c r="G83" s="55" t="s">
        <v>166</v>
      </c>
      <c r="H83" s="55">
        <v>10</v>
      </c>
      <c r="I83" s="55">
        <v>13.7</v>
      </c>
      <c r="J83" s="68">
        <f>E83*0.95</f>
        <v>1254</v>
      </c>
    </row>
    <row r="84" spans="1:10" ht="13.5" customHeight="1">
      <c r="A84" s="288" t="s">
        <v>167</v>
      </c>
      <c r="B84" s="35" t="s">
        <v>11</v>
      </c>
      <c r="C84" s="38" t="s">
        <v>46</v>
      </c>
      <c r="D84" s="41">
        <v>956</v>
      </c>
      <c r="E84" s="62" t="s">
        <v>88</v>
      </c>
      <c r="F84" s="289">
        <v>4</v>
      </c>
      <c r="G84" s="33" t="s">
        <v>216</v>
      </c>
      <c r="H84" s="33" t="s">
        <v>88</v>
      </c>
      <c r="I84" s="33">
        <v>16.8</v>
      </c>
      <c r="J84" s="43">
        <f>D84*0.5</f>
        <v>478</v>
      </c>
    </row>
    <row r="85" spans="1:10" ht="14.25" customHeight="1" thickBot="1">
      <c r="A85" s="285"/>
      <c r="B85" s="58" t="s">
        <v>14</v>
      </c>
      <c r="C85" s="59" t="s">
        <v>46</v>
      </c>
      <c r="D85" s="60">
        <v>956</v>
      </c>
      <c r="E85" s="63" t="s">
        <v>88</v>
      </c>
      <c r="F85" s="287"/>
      <c r="G85" s="55" t="s">
        <v>168</v>
      </c>
      <c r="H85" s="55" t="s">
        <v>88</v>
      </c>
      <c r="I85" s="55">
        <v>20</v>
      </c>
      <c r="J85" s="68">
        <f>D85*1.6</f>
        <v>1529.6000000000001</v>
      </c>
    </row>
    <row r="86" spans="1:10" ht="13.5" customHeight="1" thickBot="1">
      <c r="A86" s="249" t="s">
        <v>613</v>
      </c>
      <c r="B86" s="250"/>
      <c r="C86" s="250"/>
      <c r="D86" s="250"/>
      <c r="E86" s="250"/>
      <c r="F86" s="250"/>
      <c r="G86" s="250"/>
      <c r="H86" s="250"/>
      <c r="I86" s="250"/>
      <c r="J86" s="47"/>
    </row>
    <row r="87" spans="1:10" ht="13.5" customHeight="1">
      <c r="A87" s="297" t="s">
        <v>237</v>
      </c>
      <c r="B87" s="97" t="s">
        <v>11</v>
      </c>
      <c r="C87" s="98" t="s">
        <v>242</v>
      </c>
      <c r="D87" s="100">
        <v>660</v>
      </c>
      <c r="E87" s="177" t="s">
        <v>88</v>
      </c>
      <c r="F87" s="295">
        <v>21</v>
      </c>
      <c r="G87" s="95" t="s">
        <v>13</v>
      </c>
      <c r="H87" s="95">
        <v>60</v>
      </c>
      <c r="I87" s="95">
        <v>15</v>
      </c>
      <c r="J87" s="186">
        <f>D87</f>
        <v>660</v>
      </c>
    </row>
    <row r="88" spans="1:10" ht="13.5" customHeight="1" thickBot="1">
      <c r="A88" s="298"/>
      <c r="B88" s="187" t="s">
        <v>14</v>
      </c>
      <c r="C88" s="188" t="s">
        <v>647</v>
      </c>
      <c r="D88" s="189">
        <v>660</v>
      </c>
      <c r="E88" s="188" t="s">
        <v>88</v>
      </c>
      <c r="F88" s="296"/>
      <c r="G88" s="88" t="s">
        <v>514</v>
      </c>
      <c r="H88" s="88">
        <v>14</v>
      </c>
      <c r="I88" s="190"/>
      <c r="J88" s="191">
        <v>660</v>
      </c>
    </row>
    <row r="89" spans="1:10" ht="13.5" customHeight="1" thickBot="1">
      <c r="A89" s="174" t="s">
        <v>238</v>
      </c>
      <c r="B89" s="185" t="s">
        <v>11</v>
      </c>
      <c r="C89" s="180" t="s">
        <v>515</v>
      </c>
      <c r="D89" s="181">
        <v>720</v>
      </c>
      <c r="E89" s="182" t="s">
        <v>88</v>
      </c>
      <c r="F89" s="86">
        <v>11</v>
      </c>
      <c r="G89" s="183" t="s">
        <v>13</v>
      </c>
      <c r="H89" s="183">
        <v>72</v>
      </c>
      <c r="I89" s="183">
        <v>15</v>
      </c>
      <c r="J89" s="184">
        <f>D89</f>
        <v>720</v>
      </c>
    </row>
    <row r="90" spans="1:10" ht="13.5" customHeight="1" thickBot="1">
      <c r="A90" s="140" t="s">
        <v>239</v>
      </c>
      <c r="B90" s="47" t="s">
        <v>11</v>
      </c>
      <c r="C90" s="124" t="s">
        <v>241</v>
      </c>
      <c r="D90" s="141" t="s">
        <v>88</v>
      </c>
      <c r="E90" s="142">
        <v>900</v>
      </c>
      <c r="F90" s="79">
        <v>9</v>
      </c>
      <c r="G90" s="123" t="s">
        <v>109</v>
      </c>
      <c r="H90" s="143">
        <v>22</v>
      </c>
      <c r="I90" s="80">
        <v>20.5</v>
      </c>
      <c r="J90" s="81">
        <f>E90</f>
        <v>900</v>
      </c>
    </row>
    <row r="91" spans="1:10" ht="13.5" customHeight="1" thickBot="1">
      <c r="A91" s="140" t="s">
        <v>240</v>
      </c>
      <c r="B91" s="47" t="s">
        <v>11</v>
      </c>
      <c r="C91" s="124" t="s">
        <v>243</v>
      </c>
      <c r="D91" s="141" t="s">
        <v>88</v>
      </c>
      <c r="E91" s="142">
        <v>840</v>
      </c>
      <c r="F91" s="79">
        <v>5</v>
      </c>
      <c r="G91" s="123" t="s">
        <v>109</v>
      </c>
      <c r="H91" s="80">
        <v>36</v>
      </c>
      <c r="I91" s="80">
        <v>18.2</v>
      </c>
      <c r="J91" s="81">
        <f>E91</f>
        <v>840</v>
      </c>
    </row>
    <row r="92" spans="1:10" ht="13.5" customHeight="1" thickBot="1">
      <c r="A92" s="192" t="s">
        <v>518</v>
      </c>
      <c r="B92" s="47" t="s">
        <v>11</v>
      </c>
      <c r="C92" s="124" t="s">
        <v>648</v>
      </c>
      <c r="D92" s="142">
        <v>770</v>
      </c>
      <c r="E92" s="141" t="s">
        <v>88</v>
      </c>
      <c r="F92" s="79">
        <v>3</v>
      </c>
      <c r="G92" s="80" t="s">
        <v>13</v>
      </c>
      <c r="H92" s="80">
        <v>72</v>
      </c>
      <c r="I92" s="80">
        <v>13.5</v>
      </c>
      <c r="J92" s="81">
        <f>D92</f>
        <v>770</v>
      </c>
    </row>
    <row r="93" spans="1:10" ht="13.5" customHeight="1" thickBot="1">
      <c r="A93" s="140" t="s">
        <v>519</v>
      </c>
      <c r="B93" s="47" t="s">
        <v>11</v>
      </c>
      <c r="C93" s="124" t="s">
        <v>649</v>
      </c>
      <c r="D93" s="142">
        <v>770</v>
      </c>
      <c r="E93" s="141" t="s">
        <v>88</v>
      </c>
      <c r="F93" s="79">
        <v>4</v>
      </c>
      <c r="G93" s="80" t="s">
        <v>13</v>
      </c>
      <c r="H93" s="80">
        <v>88</v>
      </c>
      <c r="I93" s="80">
        <v>13</v>
      </c>
      <c r="J93" s="81">
        <f>D93</f>
        <v>770</v>
      </c>
    </row>
    <row r="94" spans="1:10" ht="13.5" customHeight="1" thickBot="1">
      <c r="A94" s="140" t="s">
        <v>517</v>
      </c>
      <c r="B94" s="47" t="s">
        <v>11</v>
      </c>
      <c r="C94" s="124" t="s">
        <v>650</v>
      </c>
      <c r="D94" s="142">
        <v>800</v>
      </c>
      <c r="E94" s="141" t="s">
        <v>88</v>
      </c>
      <c r="F94" s="79">
        <v>4</v>
      </c>
      <c r="G94" s="80" t="s">
        <v>249</v>
      </c>
      <c r="H94" s="80">
        <v>42</v>
      </c>
      <c r="I94" s="80">
        <v>14.7</v>
      </c>
      <c r="J94" s="81">
        <f>D94*0.94</f>
        <v>752</v>
      </c>
    </row>
    <row r="95" spans="1:10" ht="15" customHeight="1" thickBot="1">
      <c r="A95" s="140" t="s">
        <v>516</v>
      </c>
      <c r="B95" s="144" t="s">
        <v>11</v>
      </c>
      <c r="C95" s="124" t="s">
        <v>244</v>
      </c>
      <c r="D95" s="142">
        <v>720</v>
      </c>
      <c r="E95" s="141" t="s">
        <v>88</v>
      </c>
      <c r="F95" s="79">
        <v>3</v>
      </c>
      <c r="G95" s="80" t="s">
        <v>13</v>
      </c>
      <c r="H95" s="80">
        <v>45</v>
      </c>
      <c r="I95" s="80">
        <v>20.7</v>
      </c>
      <c r="J95" s="81">
        <f>D95</f>
        <v>720</v>
      </c>
    </row>
    <row r="96" spans="1:10" ht="15" customHeight="1" thickBot="1">
      <c r="A96" s="140" t="s">
        <v>520</v>
      </c>
      <c r="B96" s="118" t="s">
        <v>11</v>
      </c>
      <c r="C96" s="136"/>
      <c r="D96" s="223" t="s">
        <v>88</v>
      </c>
      <c r="E96" s="194">
        <v>990</v>
      </c>
      <c r="F96" s="121">
        <v>1</v>
      </c>
      <c r="G96" s="138"/>
      <c r="H96" s="138"/>
      <c r="I96" s="138"/>
      <c r="J96" s="195"/>
    </row>
    <row r="97" spans="1:10" ht="15" customHeight="1" thickBot="1">
      <c r="A97" s="163" t="s">
        <v>521</v>
      </c>
      <c r="B97" s="118" t="s">
        <v>11</v>
      </c>
      <c r="C97" s="136"/>
      <c r="D97" s="223" t="s">
        <v>88</v>
      </c>
      <c r="E97" s="194">
        <v>840</v>
      </c>
      <c r="F97" s="121">
        <v>2</v>
      </c>
      <c r="G97" s="138"/>
      <c r="H97" s="138"/>
      <c r="I97" s="138"/>
      <c r="J97" s="195"/>
    </row>
    <row r="98" spans="1:10" ht="13.5" customHeight="1">
      <c r="A98" s="297" t="s">
        <v>522</v>
      </c>
      <c r="B98" s="97" t="s">
        <v>11</v>
      </c>
      <c r="C98" s="98"/>
      <c r="D98" s="221" t="s">
        <v>88</v>
      </c>
      <c r="E98" s="193">
        <v>1040</v>
      </c>
      <c r="F98" s="299">
        <v>3</v>
      </c>
      <c r="G98" s="95"/>
      <c r="H98" s="95"/>
      <c r="I98" s="95"/>
      <c r="J98" s="186"/>
    </row>
    <row r="99" spans="1:10" ht="28.5" customHeight="1" thickBot="1">
      <c r="A99" s="298"/>
      <c r="B99" s="187" t="s">
        <v>523</v>
      </c>
      <c r="C99" s="188"/>
      <c r="D99" s="188" t="s">
        <v>88</v>
      </c>
      <c r="E99" s="189">
        <v>520</v>
      </c>
      <c r="F99" s="296"/>
      <c r="G99" s="88"/>
      <c r="H99" s="88"/>
      <c r="I99" s="190"/>
      <c r="J99" s="191"/>
    </row>
    <row r="100" spans="1:10" ht="12.75" customHeight="1">
      <c r="A100" s="283" t="s">
        <v>0</v>
      </c>
      <c r="B100" s="283"/>
      <c r="C100" s="291" t="s">
        <v>1</v>
      </c>
      <c r="D100" s="291" t="s">
        <v>2</v>
      </c>
      <c r="E100" s="293" t="s">
        <v>3</v>
      </c>
      <c r="F100" s="283" t="s">
        <v>4</v>
      </c>
      <c r="G100" s="283" t="s">
        <v>5</v>
      </c>
      <c r="H100" s="283"/>
      <c r="I100" s="283"/>
      <c r="J100" s="283"/>
    </row>
    <row r="101" spans="1:10" ht="39" customHeight="1" thickBot="1">
      <c r="A101" s="290"/>
      <c r="B101" s="290"/>
      <c r="C101" s="292"/>
      <c r="D101" s="292"/>
      <c r="E101" s="294"/>
      <c r="F101" s="290"/>
      <c r="G101" s="155" t="s">
        <v>7</v>
      </c>
      <c r="H101" s="155" t="s">
        <v>8</v>
      </c>
      <c r="I101" s="155" t="s">
        <v>9</v>
      </c>
      <c r="J101" s="156" t="s">
        <v>6</v>
      </c>
    </row>
    <row r="102" spans="1:10" s="22" customFormat="1" ht="13.5" customHeight="1" thickBot="1">
      <c r="A102" s="249" t="s">
        <v>616</v>
      </c>
      <c r="B102" s="250"/>
      <c r="C102" s="250"/>
      <c r="D102" s="250"/>
      <c r="E102" s="250"/>
      <c r="F102" s="250"/>
      <c r="G102" s="250"/>
      <c r="H102" s="250"/>
      <c r="I102" s="250"/>
      <c r="J102" s="47"/>
    </row>
    <row r="103" spans="1:10" ht="13.5" customHeight="1">
      <c r="A103" s="304" t="s">
        <v>149</v>
      </c>
      <c r="B103" s="15" t="s">
        <v>11</v>
      </c>
      <c r="C103" s="20" t="s">
        <v>203</v>
      </c>
      <c r="D103" s="21" t="s">
        <v>88</v>
      </c>
      <c r="E103" s="17">
        <v>970</v>
      </c>
      <c r="F103" s="305">
        <v>5</v>
      </c>
      <c r="G103" s="16" t="s">
        <v>29</v>
      </c>
      <c r="H103" s="16" t="s">
        <v>150</v>
      </c>
      <c r="I103" s="16">
        <v>12</v>
      </c>
      <c r="J103" s="26">
        <f>E103/2</f>
        <v>485</v>
      </c>
    </row>
    <row r="104" spans="1:10" ht="13.5" customHeight="1" thickBot="1">
      <c r="A104" s="303"/>
      <c r="B104" s="58" t="s">
        <v>14</v>
      </c>
      <c r="C104" s="59" t="s">
        <v>204</v>
      </c>
      <c r="D104" s="67" t="s">
        <v>88</v>
      </c>
      <c r="E104" s="60">
        <v>970</v>
      </c>
      <c r="F104" s="301"/>
      <c r="G104" s="55" t="s">
        <v>52</v>
      </c>
      <c r="H104" s="55">
        <v>11</v>
      </c>
      <c r="I104" s="55">
        <v>7</v>
      </c>
      <c r="J104" s="68">
        <f>E104</f>
        <v>970</v>
      </c>
    </row>
    <row r="105" spans="1:10" ht="13.5" customHeight="1">
      <c r="A105" s="302" t="s">
        <v>151</v>
      </c>
      <c r="B105" s="35" t="s">
        <v>11</v>
      </c>
      <c r="C105" s="38" t="s">
        <v>205</v>
      </c>
      <c r="D105" s="42" t="s">
        <v>88</v>
      </c>
      <c r="E105" s="41">
        <v>970</v>
      </c>
      <c r="F105" s="300">
        <v>6</v>
      </c>
      <c r="G105" s="33" t="s">
        <v>29</v>
      </c>
      <c r="H105" s="33">
        <v>19</v>
      </c>
      <c r="I105" s="33" t="s">
        <v>637</v>
      </c>
      <c r="J105" s="43">
        <f>E105/2</f>
        <v>485</v>
      </c>
    </row>
    <row r="106" spans="1:10" ht="13.5" customHeight="1">
      <c r="A106" s="302"/>
      <c r="B106" s="15" t="s">
        <v>14</v>
      </c>
      <c r="C106" s="20" t="s">
        <v>206</v>
      </c>
      <c r="D106" s="21" t="s">
        <v>88</v>
      </c>
      <c r="E106" s="17">
        <v>970</v>
      </c>
      <c r="F106" s="300"/>
      <c r="G106" s="16" t="s">
        <v>52</v>
      </c>
      <c r="H106" s="16">
        <v>12</v>
      </c>
      <c r="I106" s="16" t="s">
        <v>638</v>
      </c>
      <c r="J106" s="26">
        <f>E106</f>
        <v>970</v>
      </c>
    </row>
    <row r="107" spans="1:10" ht="13.5" customHeight="1" thickBot="1">
      <c r="A107" s="303"/>
      <c r="B107" s="58" t="s">
        <v>186</v>
      </c>
      <c r="C107" s="59"/>
      <c r="D107" s="67" t="s">
        <v>88</v>
      </c>
      <c r="E107" s="60">
        <v>970</v>
      </c>
      <c r="F107" s="301"/>
      <c r="G107" s="55" t="s">
        <v>52</v>
      </c>
      <c r="H107" s="55">
        <v>12</v>
      </c>
      <c r="I107" s="55" t="s">
        <v>639</v>
      </c>
      <c r="J107" s="68">
        <f>E107</f>
        <v>970</v>
      </c>
    </row>
    <row r="108" spans="1:10" ht="13.5" customHeight="1">
      <c r="A108" s="302" t="s">
        <v>208</v>
      </c>
      <c r="B108" s="35" t="s">
        <v>11</v>
      </c>
      <c r="C108" s="38" t="s">
        <v>209</v>
      </c>
      <c r="D108" s="42" t="s">
        <v>88</v>
      </c>
      <c r="E108" s="41">
        <v>970</v>
      </c>
      <c r="F108" s="300">
        <v>4</v>
      </c>
      <c r="G108" s="33" t="s">
        <v>29</v>
      </c>
      <c r="H108" s="33" t="s">
        <v>150</v>
      </c>
      <c r="I108" s="33">
        <v>17.4</v>
      </c>
      <c r="J108" s="43">
        <f>E108/2</f>
        <v>485</v>
      </c>
    </row>
    <row r="109" spans="1:10" ht="13.5" customHeight="1">
      <c r="A109" s="302"/>
      <c r="B109" s="15" t="s">
        <v>14</v>
      </c>
      <c r="C109" s="20"/>
      <c r="D109" s="21" t="s">
        <v>88</v>
      </c>
      <c r="E109" s="17">
        <v>970</v>
      </c>
      <c r="F109" s="300"/>
      <c r="G109" s="16" t="s">
        <v>52</v>
      </c>
      <c r="H109" s="16">
        <v>11</v>
      </c>
      <c r="I109" s="16">
        <v>11</v>
      </c>
      <c r="J109" s="26">
        <f>E109</f>
        <v>970</v>
      </c>
    </row>
    <row r="110" spans="1:10" ht="13.5" customHeight="1" thickBot="1">
      <c r="A110" s="303"/>
      <c r="B110" s="58" t="s">
        <v>186</v>
      </c>
      <c r="C110" s="59"/>
      <c r="D110" s="67" t="s">
        <v>88</v>
      </c>
      <c r="E110" s="60">
        <v>970</v>
      </c>
      <c r="F110" s="301"/>
      <c r="G110" s="55" t="s">
        <v>52</v>
      </c>
      <c r="H110" s="55">
        <v>11</v>
      </c>
      <c r="I110" s="55"/>
      <c r="J110" s="68">
        <f>E110</f>
        <v>970</v>
      </c>
    </row>
    <row r="111" spans="1:10" ht="13.5" customHeight="1">
      <c r="A111" s="284" t="s">
        <v>152</v>
      </c>
      <c r="B111" s="44" t="s">
        <v>11</v>
      </c>
      <c r="C111" s="165" t="s">
        <v>640</v>
      </c>
      <c r="D111" s="161">
        <v>850</v>
      </c>
      <c r="E111" s="166" t="s">
        <v>88</v>
      </c>
      <c r="F111" s="286">
        <v>3</v>
      </c>
      <c r="G111" s="45" t="s">
        <v>19</v>
      </c>
      <c r="H111" s="45">
        <v>32</v>
      </c>
      <c r="I111" s="45">
        <v>13</v>
      </c>
      <c r="J111" s="167">
        <v>425</v>
      </c>
    </row>
    <row r="112" spans="1:10" ht="13.5" customHeight="1" thickBot="1">
      <c r="A112" s="285"/>
      <c r="B112" s="58" t="s">
        <v>14</v>
      </c>
      <c r="C112" s="59" t="s">
        <v>207</v>
      </c>
      <c r="D112" s="60">
        <v>850</v>
      </c>
      <c r="E112" s="61" t="s">
        <v>88</v>
      </c>
      <c r="F112" s="287"/>
      <c r="G112" s="55" t="s">
        <v>21</v>
      </c>
      <c r="H112" s="55"/>
      <c r="I112" s="55">
        <v>6.5</v>
      </c>
      <c r="J112" s="68">
        <v>850</v>
      </c>
    </row>
    <row r="113" spans="1:10" ht="13.5" customHeight="1">
      <c r="A113" s="302" t="s">
        <v>141</v>
      </c>
      <c r="B113" s="35" t="s">
        <v>11</v>
      </c>
      <c r="C113" s="38" t="s">
        <v>641</v>
      </c>
      <c r="D113" s="42" t="s">
        <v>88</v>
      </c>
      <c r="E113" s="41">
        <v>970</v>
      </c>
      <c r="F113" s="300">
        <v>5</v>
      </c>
      <c r="G113" s="33" t="s">
        <v>29</v>
      </c>
      <c r="H113" s="33" t="s">
        <v>643</v>
      </c>
      <c r="I113" s="33">
        <v>12.5</v>
      </c>
      <c r="J113" s="43">
        <f>E113/2</f>
        <v>485</v>
      </c>
    </row>
    <row r="114" spans="1:10" ht="13.5" customHeight="1">
      <c r="A114" s="302"/>
      <c r="B114" s="15" t="s">
        <v>14</v>
      </c>
      <c r="C114" s="20" t="s">
        <v>642</v>
      </c>
      <c r="D114" s="21" t="s">
        <v>88</v>
      </c>
      <c r="E114" s="17">
        <v>970</v>
      </c>
      <c r="F114" s="300"/>
      <c r="G114" s="16" t="s">
        <v>52</v>
      </c>
      <c r="H114" s="16">
        <v>10</v>
      </c>
      <c r="I114" s="16">
        <v>8.2</v>
      </c>
      <c r="J114" s="26">
        <f>E114</f>
        <v>970</v>
      </c>
    </row>
    <row r="115" spans="1:10" ht="13.5" customHeight="1" thickBot="1">
      <c r="A115" s="303"/>
      <c r="B115" s="58" t="s">
        <v>186</v>
      </c>
      <c r="C115" s="59"/>
      <c r="D115" s="67" t="s">
        <v>88</v>
      </c>
      <c r="E115" s="60">
        <v>970</v>
      </c>
      <c r="F115" s="301"/>
      <c r="G115" s="55" t="s">
        <v>52</v>
      </c>
      <c r="H115" s="55">
        <v>10</v>
      </c>
      <c r="I115" s="55">
        <v>6.2</v>
      </c>
      <c r="J115" s="68">
        <f>E115</f>
        <v>970</v>
      </c>
    </row>
    <row r="116" spans="1:10" ht="13.5" customHeight="1">
      <c r="A116" s="284" t="s">
        <v>636</v>
      </c>
      <c r="B116" s="44" t="s">
        <v>11</v>
      </c>
      <c r="C116" s="165" t="s">
        <v>644</v>
      </c>
      <c r="D116" s="161">
        <v>700</v>
      </c>
      <c r="E116" s="166" t="s">
        <v>88</v>
      </c>
      <c r="F116" s="286">
        <v>3</v>
      </c>
      <c r="G116" s="45" t="s">
        <v>19</v>
      </c>
      <c r="H116" s="45">
        <v>9</v>
      </c>
      <c r="I116" s="45">
        <v>24</v>
      </c>
      <c r="J116" s="167">
        <v>350</v>
      </c>
    </row>
    <row r="117" spans="1:10" ht="13.5" customHeight="1" thickBot="1">
      <c r="A117" s="285"/>
      <c r="B117" s="58" t="s">
        <v>14</v>
      </c>
      <c r="C117" s="59"/>
      <c r="D117" s="60">
        <v>700</v>
      </c>
      <c r="E117" s="61" t="s">
        <v>88</v>
      </c>
      <c r="F117" s="287"/>
      <c r="G117" s="55" t="s">
        <v>21</v>
      </c>
      <c r="H117" s="55">
        <v>6</v>
      </c>
      <c r="I117" s="55"/>
      <c r="J117" s="68">
        <v>700</v>
      </c>
    </row>
    <row r="118" spans="1:10" ht="13.5" customHeight="1" thickBot="1">
      <c r="A118" s="249" t="s">
        <v>615</v>
      </c>
      <c r="B118" s="169"/>
      <c r="C118" s="170"/>
      <c r="D118" s="170"/>
      <c r="E118" s="171"/>
      <c r="F118" s="169"/>
      <c r="G118" s="169"/>
      <c r="H118" s="172"/>
      <c r="I118" s="169"/>
      <c r="J118" s="173"/>
    </row>
    <row r="119" spans="1:10" ht="13.5" customHeight="1">
      <c r="A119" s="288" t="s">
        <v>76</v>
      </c>
      <c r="B119" s="35" t="s">
        <v>11</v>
      </c>
      <c r="C119" s="38" t="s">
        <v>77</v>
      </c>
      <c r="D119" s="41">
        <v>1070</v>
      </c>
      <c r="E119" s="220" t="s">
        <v>88</v>
      </c>
      <c r="F119" s="289">
        <v>9</v>
      </c>
      <c r="G119" s="33" t="s">
        <v>13</v>
      </c>
      <c r="H119" s="33">
        <v>66</v>
      </c>
      <c r="I119" s="33">
        <v>18.6</v>
      </c>
      <c r="J119" s="43">
        <v>1070</v>
      </c>
    </row>
    <row r="120" spans="1:10" ht="13.5" customHeight="1" thickBot="1">
      <c r="A120" s="285"/>
      <c r="B120" s="58" t="s">
        <v>14</v>
      </c>
      <c r="C120" s="59" t="s">
        <v>78</v>
      </c>
      <c r="D120" s="60">
        <v>1070</v>
      </c>
      <c r="E120" s="139" t="s">
        <v>88</v>
      </c>
      <c r="F120" s="287"/>
      <c r="G120" s="55" t="s">
        <v>79</v>
      </c>
      <c r="H120" s="55">
        <v>30</v>
      </c>
      <c r="I120" s="55">
        <v>14.1</v>
      </c>
      <c r="J120" s="68">
        <v>2140</v>
      </c>
    </row>
    <row r="121" spans="1:10" ht="13.5" customHeight="1">
      <c r="A121" s="288" t="s">
        <v>80</v>
      </c>
      <c r="B121" s="35" t="s">
        <v>11</v>
      </c>
      <c r="C121" s="38" t="s">
        <v>12</v>
      </c>
      <c r="D121" s="41">
        <v>970</v>
      </c>
      <c r="E121" s="221" t="s">
        <v>88</v>
      </c>
      <c r="F121" s="289">
        <v>9</v>
      </c>
      <c r="G121" s="33" t="s">
        <v>13</v>
      </c>
      <c r="H121" s="33">
        <v>75</v>
      </c>
      <c r="I121" s="33">
        <v>9.7</v>
      </c>
      <c r="J121" s="43">
        <f>D121</f>
        <v>970</v>
      </c>
    </row>
    <row r="122" spans="1:10" ht="13.5" customHeight="1" thickBot="1">
      <c r="A122" s="285"/>
      <c r="B122" s="58" t="s">
        <v>14</v>
      </c>
      <c r="C122" s="59" t="s">
        <v>81</v>
      </c>
      <c r="D122" s="60">
        <v>970</v>
      </c>
      <c r="E122" s="139" t="s">
        <v>88</v>
      </c>
      <c r="F122" s="287"/>
      <c r="G122" s="55" t="s">
        <v>82</v>
      </c>
      <c r="H122" s="55">
        <v>30</v>
      </c>
      <c r="I122" s="55">
        <v>6.5</v>
      </c>
      <c r="J122" s="69">
        <f>D122*1.76</f>
        <v>1707.2</v>
      </c>
    </row>
    <row r="123" spans="1:10" ht="13.5" customHeight="1">
      <c r="A123" s="288" t="s">
        <v>83</v>
      </c>
      <c r="B123" s="35" t="s">
        <v>11</v>
      </c>
      <c r="C123" s="38" t="s">
        <v>84</v>
      </c>
      <c r="D123" s="41">
        <v>970</v>
      </c>
      <c r="E123" s="221" t="s">
        <v>88</v>
      </c>
      <c r="F123" s="289">
        <v>6</v>
      </c>
      <c r="G123" s="33" t="s">
        <v>13</v>
      </c>
      <c r="H123" s="33">
        <v>54</v>
      </c>
      <c r="I123" s="33">
        <v>11</v>
      </c>
      <c r="J123" s="43">
        <f>D123</f>
        <v>970</v>
      </c>
    </row>
    <row r="124" spans="1:10" ht="13.5" customHeight="1" thickBot="1">
      <c r="A124" s="285"/>
      <c r="B124" s="58" t="s">
        <v>14</v>
      </c>
      <c r="C124" s="59" t="s">
        <v>85</v>
      </c>
      <c r="D124" s="60">
        <v>970</v>
      </c>
      <c r="E124" s="139" t="s">
        <v>88</v>
      </c>
      <c r="F124" s="287"/>
      <c r="G124" s="55" t="s">
        <v>86</v>
      </c>
      <c r="H124" s="55">
        <v>20</v>
      </c>
      <c r="I124" s="55">
        <v>7.7</v>
      </c>
      <c r="J124" s="68">
        <f>D124*1.5</f>
        <v>1455</v>
      </c>
    </row>
    <row r="125" spans="1:10" ht="13.5" customHeight="1">
      <c r="A125" s="288" t="s">
        <v>87</v>
      </c>
      <c r="B125" s="35" t="s">
        <v>11</v>
      </c>
      <c r="C125" s="38" t="s">
        <v>46</v>
      </c>
      <c r="D125" s="41">
        <v>1380</v>
      </c>
      <c r="E125" s="62" t="s">
        <v>88</v>
      </c>
      <c r="F125" s="289">
        <v>6</v>
      </c>
      <c r="G125" s="33" t="s">
        <v>89</v>
      </c>
      <c r="H125" s="33" t="s">
        <v>88</v>
      </c>
      <c r="I125" s="33">
        <v>14</v>
      </c>
      <c r="J125" s="43">
        <v>897</v>
      </c>
    </row>
    <row r="126" spans="1:10" ht="13.5" customHeight="1" thickBot="1">
      <c r="A126" s="285"/>
      <c r="B126" s="58" t="s">
        <v>14</v>
      </c>
      <c r="C126" s="59" t="s">
        <v>46</v>
      </c>
      <c r="D126" s="60">
        <v>1325</v>
      </c>
      <c r="E126" s="63" t="s">
        <v>88</v>
      </c>
      <c r="F126" s="287"/>
      <c r="G126" s="55" t="s">
        <v>90</v>
      </c>
      <c r="H126" s="55">
        <v>8</v>
      </c>
      <c r="I126" s="55">
        <v>13.6</v>
      </c>
      <c r="J126" s="68">
        <v>1325</v>
      </c>
    </row>
    <row r="127" spans="1:10" ht="13.5" customHeight="1">
      <c r="A127" s="288" t="s">
        <v>91</v>
      </c>
      <c r="B127" s="35" t="s">
        <v>11</v>
      </c>
      <c r="C127" s="38" t="s">
        <v>92</v>
      </c>
      <c r="D127" s="41">
        <v>1310</v>
      </c>
      <c r="E127" s="220" t="s">
        <v>88</v>
      </c>
      <c r="F127" s="289">
        <v>7</v>
      </c>
      <c r="G127" s="33" t="s">
        <v>93</v>
      </c>
      <c r="H127" s="33">
        <v>6</v>
      </c>
      <c r="I127" s="33">
        <v>18.9</v>
      </c>
      <c r="J127" s="70">
        <f>D127*0.675</f>
        <v>884.2500000000001</v>
      </c>
    </row>
    <row r="128" spans="1:10" ht="13.5" customHeight="1" thickBot="1">
      <c r="A128" s="285"/>
      <c r="B128" s="58" t="s">
        <v>14</v>
      </c>
      <c r="C128" s="59" t="s">
        <v>94</v>
      </c>
      <c r="D128" s="60">
        <v>1310</v>
      </c>
      <c r="E128" s="139" t="s">
        <v>88</v>
      </c>
      <c r="F128" s="287"/>
      <c r="G128" s="55" t="s">
        <v>21</v>
      </c>
      <c r="H128" s="55">
        <v>4</v>
      </c>
      <c r="I128" s="55">
        <v>13.35</v>
      </c>
      <c r="J128" s="68">
        <f>D128</f>
        <v>1310</v>
      </c>
    </row>
    <row r="129" spans="1:10" ht="13.5" customHeight="1">
      <c r="A129" s="288" t="s">
        <v>95</v>
      </c>
      <c r="B129" s="35" t="s">
        <v>11</v>
      </c>
      <c r="C129" s="38" t="s">
        <v>96</v>
      </c>
      <c r="D129" s="41">
        <v>1345</v>
      </c>
      <c r="E129" s="221" t="s">
        <v>88</v>
      </c>
      <c r="F129" s="289">
        <v>3</v>
      </c>
      <c r="G129" s="38" t="s">
        <v>97</v>
      </c>
      <c r="H129" s="33">
        <v>25</v>
      </c>
      <c r="I129" s="33">
        <v>12.5</v>
      </c>
      <c r="J129" s="70">
        <f>D129*0.5</f>
        <v>672.5</v>
      </c>
    </row>
    <row r="130" spans="1:10" ht="13.5" customHeight="1">
      <c r="A130" s="319"/>
      <c r="B130" s="15" t="s">
        <v>14</v>
      </c>
      <c r="C130" s="20" t="s">
        <v>98</v>
      </c>
      <c r="D130" s="17">
        <v>1335</v>
      </c>
      <c r="E130" s="220" t="s">
        <v>88</v>
      </c>
      <c r="F130" s="320"/>
      <c r="G130" s="16" t="s">
        <v>21</v>
      </c>
      <c r="H130" s="16">
        <v>10</v>
      </c>
      <c r="I130" s="16">
        <v>8.5</v>
      </c>
      <c r="J130" s="26">
        <f>D130</f>
        <v>1335</v>
      </c>
    </row>
    <row r="131" spans="1:10" ht="13.5" customHeight="1">
      <c r="A131" s="319"/>
      <c r="B131" s="15" t="s">
        <v>11</v>
      </c>
      <c r="C131" s="20" t="s">
        <v>99</v>
      </c>
      <c r="D131" s="17">
        <v>1320</v>
      </c>
      <c r="E131" s="220" t="s">
        <v>88</v>
      </c>
      <c r="F131" s="320">
        <v>3</v>
      </c>
      <c r="G131" s="16" t="s">
        <v>100</v>
      </c>
      <c r="H131" s="16">
        <v>7</v>
      </c>
      <c r="I131" s="16">
        <v>17.2</v>
      </c>
      <c r="J131" s="253">
        <f>D131*0.583</f>
        <v>769.56</v>
      </c>
    </row>
    <row r="132" spans="1:10" ht="13.5" customHeight="1" thickBot="1">
      <c r="A132" s="285"/>
      <c r="B132" s="58" t="s">
        <v>14</v>
      </c>
      <c r="C132" s="59" t="s">
        <v>101</v>
      </c>
      <c r="D132" s="60">
        <v>1335</v>
      </c>
      <c r="E132" s="139" t="s">
        <v>88</v>
      </c>
      <c r="F132" s="287"/>
      <c r="G132" s="55" t="s">
        <v>21</v>
      </c>
      <c r="H132" s="55">
        <v>5</v>
      </c>
      <c r="I132" s="55">
        <v>14.6</v>
      </c>
      <c r="J132" s="68">
        <f>D132</f>
        <v>1335</v>
      </c>
    </row>
    <row r="133" spans="1:10" ht="13.5" customHeight="1">
      <c r="A133" s="288" t="s">
        <v>102</v>
      </c>
      <c r="B133" s="35" t="s">
        <v>11</v>
      </c>
      <c r="C133" s="38" t="s">
        <v>103</v>
      </c>
      <c r="D133" s="41">
        <v>1310</v>
      </c>
      <c r="E133" s="221" t="s">
        <v>88</v>
      </c>
      <c r="F133" s="289">
        <v>3</v>
      </c>
      <c r="G133" s="33" t="s">
        <v>19</v>
      </c>
      <c r="H133" s="33">
        <v>30</v>
      </c>
      <c r="I133" s="33">
        <v>20.6</v>
      </c>
      <c r="J133" s="43">
        <v>655</v>
      </c>
    </row>
    <row r="134" spans="1:10" ht="13.5" customHeight="1" thickBot="1">
      <c r="A134" s="285"/>
      <c r="B134" s="58" t="s">
        <v>14</v>
      </c>
      <c r="C134" s="59" t="s">
        <v>104</v>
      </c>
      <c r="D134" s="60">
        <v>1310</v>
      </c>
      <c r="E134" s="139" t="s">
        <v>88</v>
      </c>
      <c r="F134" s="287"/>
      <c r="G134" s="55" t="s">
        <v>21</v>
      </c>
      <c r="H134" s="55">
        <v>20</v>
      </c>
      <c r="I134" s="55">
        <v>16.3</v>
      </c>
      <c r="J134" s="68">
        <v>1310</v>
      </c>
    </row>
    <row r="135" spans="1:10" ht="13.5" customHeight="1">
      <c r="A135" s="288" t="s">
        <v>486</v>
      </c>
      <c r="B135" s="35" t="s">
        <v>11</v>
      </c>
      <c r="C135" s="38" t="s">
        <v>490</v>
      </c>
      <c r="D135" s="41">
        <v>1320</v>
      </c>
      <c r="E135" s="221" t="s">
        <v>88</v>
      </c>
      <c r="F135" s="289">
        <v>5</v>
      </c>
      <c r="G135" s="33" t="s">
        <v>492</v>
      </c>
      <c r="H135" s="33">
        <v>16</v>
      </c>
      <c r="I135" s="33">
        <v>15.25</v>
      </c>
      <c r="J135" s="70">
        <f>D135*0.615</f>
        <v>811.8</v>
      </c>
    </row>
    <row r="136" spans="1:10" ht="13.5" customHeight="1" thickBot="1">
      <c r="A136" s="285"/>
      <c r="B136" s="58" t="s">
        <v>14</v>
      </c>
      <c r="C136" s="59" t="s">
        <v>491</v>
      </c>
      <c r="D136" s="60">
        <v>1310</v>
      </c>
      <c r="E136" s="67" t="s">
        <v>88</v>
      </c>
      <c r="F136" s="287"/>
      <c r="G136" s="55" t="s">
        <v>21</v>
      </c>
      <c r="H136" s="55">
        <v>12</v>
      </c>
      <c r="I136" s="55">
        <v>11.2</v>
      </c>
      <c r="J136" s="68">
        <f>D136</f>
        <v>1310</v>
      </c>
    </row>
    <row r="137" spans="1:10" ht="13.5" customHeight="1">
      <c r="A137" s="288" t="s">
        <v>105</v>
      </c>
      <c r="B137" s="35" t="s">
        <v>11</v>
      </c>
      <c r="C137" s="38" t="s">
        <v>46</v>
      </c>
      <c r="D137" s="42" t="s">
        <v>88</v>
      </c>
      <c r="E137" s="41">
        <v>1500</v>
      </c>
      <c r="F137" s="289">
        <v>8</v>
      </c>
      <c r="G137" s="33" t="s">
        <v>106</v>
      </c>
      <c r="H137" s="33" t="s">
        <v>88</v>
      </c>
      <c r="I137" s="33">
        <v>14.1</v>
      </c>
      <c r="J137" s="71">
        <v>480</v>
      </c>
    </row>
    <row r="138" spans="1:10" ht="13.5" customHeight="1" thickBot="1">
      <c r="A138" s="285"/>
      <c r="B138" s="58" t="s">
        <v>14</v>
      </c>
      <c r="C138" s="59" t="s">
        <v>46</v>
      </c>
      <c r="D138" s="67" t="s">
        <v>88</v>
      </c>
      <c r="E138" s="73">
        <v>1485</v>
      </c>
      <c r="F138" s="287"/>
      <c r="G138" s="55" t="s">
        <v>107</v>
      </c>
      <c r="H138" s="55">
        <v>10</v>
      </c>
      <c r="I138" s="55">
        <v>15</v>
      </c>
      <c r="J138" s="72">
        <v>1485</v>
      </c>
    </row>
    <row r="139" spans="1:10" ht="13.5" customHeight="1">
      <c r="A139" s="288" t="s">
        <v>108</v>
      </c>
      <c r="B139" s="35" t="s">
        <v>11</v>
      </c>
      <c r="C139" s="38" t="s">
        <v>46</v>
      </c>
      <c r="D139" s="41">
        <v>1305</v>
      </c>
      <c r="E139" s="62" t="s">
        <v>88</v>
      </c>
      <c r="F139" s="289">
        <v>6</v>
      </c>
      <c r="G139" s="33" t="s">
        <v>93</v>
      </c>
      <c r="H139" s="33" t="s">
        <v>88</v>
      </c>
      <c r="I139" s="33">
        <v>20.8</v>
      </c>
      <c r="J139" s="70">
        <f>D139*0.675</f>
        <v>880.8750000000001</v>
      </c>
    </row>
    <row r="140" spans="1:10" ht="13.5" customHeight="1" thickBot="1">
      <c r="A140" s="285"/>
      <c r="B140" s="58" t="s">
        <v>14</v>
      </c>
      <c r="C140" s="59" t="s">
        <v>46</v>
      </c>
      <c r="D140" s="60">
        <v>1310</v>
      </c>
      <c r="E140" s="63" t="s">
        <v>88</v>
      </c>
      <c r="F140" s="287"/>
      <c r="G140" s="55" t="s">
        <v>90</v>
      </c>
      <c r="H140" s="55">
        <v>4</v>
      </c>
      <c r="I140" s="55">
        <v>8</v>
      </c>
      <c r="J140" s="68">
        <f>D140</f>
        <v>1310</v>
      </c>
    </row>
    <row r="141" spans="1:10" ht="13.5" customHeight="1" thickBot="1">
      <c r="A141" s="75" t="s">
        <v>483</v>
      </c>
      <c r="B141" s="48" t="s">
        <v>11</v>
      </c>
      <c r="C141" s="76" t="s">
        <v>493</v>
      </c>
      <c r="D141" s="77">
        <v>1335</v>
      </c>
      <c r="E141" s="78" t="s">
        <v>88</v>
      </c>
      <c r="F141" s="79">
        <v>1</v>
      </c>
      <c r="G141" s="80" t="s">
        <v>19</v>
      </c>
      <c r="H141" s="80">
        <v>22</v>
      </c>
      <c r="I141" s="80">
        <v>13.5</v>
      </c>
      <c r="J141" s="254">
        <f>D141*0.5</f>
        <v>667.5</v>
      </c>
    </row>
    <row r="142" spans="1:10" ht="13.5" customHeight="1" thickBot="1">
      <c r="A142" s="75" t="s">
        <v>484</v>
      </c>
      <c r="B142" s="48" t="s">
        <v>11</v>
      </c>
      <c r="C142" s="49" t="s">
        <v>46</v>
      </c>
      <c r="D142" s="77">
        <v>1380</v>
      </c>
      <c r="E142" s="78" t="s">
        <v>88</v>
      </c>
      <c r="F142" s="79">
        <v>4</v>
      </c>
      <c r="G142" s="80" t="s">
        <v>19</v>
      </c>
      <c r="H142" s="51" t="s">
        <v>30</v>
      </c>
      <c r="I142" s="80">
        <v>16</v>
      </c>
      <c r="J142" s="81">
        <f>D142*0.5</f>
        <v>690</v>
      </c>
    </row>
    <row r="143" spans="1:10" ht="13.5" customHeight="1" thickBot="1">
      <c r="A143" s="75" t="s">
        <v>485</v>
      </c>
      <c r="B143" s="48" t="s">
        <v>11</v>
      </c>
      <c r="C143" s="49" t="s">
        <v>494</v>
      </c>
      <c r="D143" s="77">
        <v>1500</v>
      </c>
      <c r="E143" s="78" t="s">
        <v>88</v>
      </c>
      <c r="F143" s="50">
        <v>4</v>
      </c>
      <c r="G143" s="80" t="s">
        <v>495</v>
      </c>
      <c r="H143" s="51">
        <v>16</v>
      </c>
      <c r="I143" s="51">
        <v>15</v>
      </c>
      <c r="J143" s="52">
        <f>D143*0.72</f>
        <v>1080</v>
      </c>
    </row>
    <row r="144" spans="1:10" ht="13.5" customHeight="1">
      <c r="A144" s="302" t="s">
        <v>487</v>
      </c>
      <c r="B144" s="82" t="s">
        <v>11</v>
      </c>
      <c r="C144" s="83" t="s">
        <v>496</v>
      </c>
      <c r="D144" s="220" t="s">
        <v>88</v>
      </c>
      <c r="E144" s="41">
        <v>1500</v>
      </c>
      <c r="F144" s="300">
        <v>1</v>
      </c>
      <c r="G144" s="38" t="s">
        <v>499</v>
      </c>
      <c r="H144" s="33">
        <v>48</v>
      </c>
      <c r="I144" s="33">
        <v>27</v>
      </c>
      <c r="J144" s="43">
        <f>E144*0.96</f>
        <v>1440</v>
      </c>
    </row>
    <row r="145" spans="1:10" ht="13.5" customHeight="1">
      <c r="A145" s="302"/>
      <c r="B145" s="34" t="s">
        <v>14</v>
      </c>
      <c r="C145" s="39" t="s">
        <v>633</v>
      </c>
      <c r="D145" s="220" t="s">
        <v>88</v>
      </c>
      <c r="E145" s="17">
        <v>1500</v>
      </c>
      <c r="F145" s="300"/>
      <c r="G145" s="16" t="s">
        <v>52</v>
      </c>
      <c r="H145" s="16">
        <v>10</v>
      </c>
      <c r="I145" s="16">
        <v>11.3</v>
      </c>
      <c r="J145" s="26">
        <f>E145</f>
        <v>1500</v>
      </c>
    </row>
    <row r="146" spans="1:10" ht="13.5" customHeight="1">
      <c r="A146" s="302"/>
      <c r="B146" s="34" t="s">
        <v>11</v>
      </c>
      <c r="C146" s="39" t="s">
        <v>497</v>
      </c>
      <c r="D146" s="220" t="s">
        <v>88</v>
      </c>
      <c r="E146" s="17">
        <v>1500</v>
      </c>
      <c r="F146" s="300"/>
      <c r="G146" s="20" t="s">
        <v>499</v>
      </c>
      <c r="H146" s="16">
        <v>18</v>
      </c>
      <c r="I146" s="16">
        <v>27</v>
      </c>
      <c r="J146" s="26">
        <f>E146*0.96</f>
        <v>1440</v>
      </c>
    </row>
    <row r="147" spans="1:10" ht="13.5" customHeight="1">
      <c r="A147" s="302"/>
      <c r="B147" s="34" t="s">
        <v>14</v>
      </c>
      <c r="C147" s="39" t="s">
        <v>634</v>
      </c>
      <c r="D147" s="220" t="s">
        <v>88</v>
      </c>
      <c r="E147" s="17">
        <v>1500</v>
      </c>
      <c r="F147" s="300"/>
      <c r="G147" s="16" t="s">
        <v>52</v>
      </c>
      <c r="H147" s="16">
        <v>5</v>
      </c>
      <c r="I147" s="16">
        <v>11.3</v>
      </c>
      <c r="J147" s="26">
        <f>E147</f>
        <v>1500</v>
      </c>
    </row>
    <row r="148" spans="1:10" ht="13.5" customHeight="1">
      <c r="A148" s="302"/>
      <c r="B148" s="34" t="s">
        <v>11</v>
      </c>
      <c r="C148" s="39" t="s">
        <v>498</v>
      </c>
      <c r="D148" s="220" t="s">
        <v>88</v>
      </c>
      <c r="E148" s="17">
        <v>1500</v>
      </c>
      <c r="F148" s="300"/>
      <c r="G148" s="20" t="s">
        <v>500</v>
      </c>
      <c r="H148" s="16">
        <v>15</v>
      </c>
      <c r="I148" s="16">
        <v>32.7</v>
      </c>
      <c r="J148" s="26">
        <f>E148*1.08</f>
        <v>1620</v>
      </c>
    </row>
    <row r="149" spans="1:10" ht="13.5" customHeight="1" thickBot="1">
      <c r="A149" s="303"/>
      <c r="B149" s="87" t="s">
        <v>14</v>
      </c>
      <c r="C149" s="88" t="s">
        <v>635</v>
      </c>
      <c r="D149" s="222" t="s">
        <v>88</v>
      </c>
      <c r="E149" s="60">
        <v>1500</v>
      </c>
      <c r="F149" s="301"/>
      <c r="G149" s="55" t="s">
        <v>111</v>
      </c>
      <c r="H149" s="55">
        <v>4</v>
      </c>
      <c r="I149" s="55">
        <v>13</v>
      </c>
      <c r="J149" s="68">
        <f>E149*1.2</f>
        <v>1800</v>
      </c>
    </row>
    <row r="150" spans="1:10" ht="13.5" customHeight="1">
      <c r="A150" s="302" t="s">
        <v>488</v>
      </c>
      <c r="B150" s="82" t="s">
        <v>11</v>
      </c>
      <c r="C150" s="83" t="s">
        <v>501</v>
      </c>
      <c r="D150" s="221" t="s">
        <v>88</v>
      </c>
      <c r="E150" s="41">
        <v>1500</v>
      </c>
      <c r="F150" s="333">
        <v>1</v>
      </c>
      <c r="G150" s="84" t="s">
        <v>112</v>
      </c>
      <c r="H150" s="85">
        <v>10</v>
      </c>
      <c r="I150" s="33">
        <v>18</v>
      </c>
      <c r="J150" s="43">
        <f>E150*0.6</f>
        <v>900</v>
      </c>
    </row>
    <row r="151" spans="1:10" ht="13.5" customHeight="1">
      <c r="A151" s="302"/>
      <c r="B151" s="34" t="s">
        <v>11</v>
      </c>
      <c r="C151" s="39" t="s">
        <v>502</v>
      </c>
      <c r="D151" s="220" t="s">
        <v>88</v>
      </c>
      <c r="E151" s="17">
        <v>1500</v>
      </c>
      <c r="F151" s="333"/>
      <c r="G151" s="40" t="s">
        <v>503</v>
      </c>
      <c r="H151" s="23">
        <v>5</v>
      </c>
      <c r="I151" s="16">
        <v>28</v>
      </c>
      <c r="J151" s="26">
        <f>E151*0.75</f>
        <v>1125</v>
      </c>
    </row>
    <row r="152" spans="1:10" ht="13.5" customHeight="1" thickBot="1">
      <c r="A152" s="303"/>
      <c r="B152" s="87" t="s">
        <v>489</v>
      </c>
      <c r="C152" s="88" t="s">
        <v>501</v>
      </c>
      <c r="D152" s="182" t="s">
        <v>88</v>
      </c>
      <c r="E152" s="60">
        <v>1500</v>
      </c>
      <c r="F152" s="334"/>
      <c r="G152" s="89" t="s">
        <v>58</v>
      </c>
      <c r="H152" s="90">
        <v>8</v>
      </c>
      <c r="I152" s="55">
        <v>14.4</v>
      </c>
      <c r="J152" s="68">
        <f>E152*0.48</f>
        <v>720</v>
      </c>
    </row>
    <row r="153" spans="1:10" ht="12.75" customHeight="1">
      <c r="A153" s="283" t="s">
        <v>0</v>
      </c>
      <c r="B153" s="283"/>
      <c r="C153" s="291" t="s">
        <v>1</v>
      </c>
      <c r="D153" s="291" t="s">
        <v>2</v>
      </c>
      <c r="E153" s="293" t="s">
        <v>3</v>
      </c>
      <c r="F153" s="283" t="s">
        <v>4</v>
      </c>
      <c r="G153" s="283" t="s">
        <v>5</v>
      </c>
      <c r="H153" s="283"/>
      <c r="I153" s="283"/>
      <c r="J153" s="283"/>
    </row>
    <row r="154" spans="1:10" ht="41.25" customHeight="1" thickBot="1">
      <c r="A154" s="290"/>
      <c r="B154" s="290"/>
      <c r="C154" s="292"/>
      <c r="D154" s="292"/>
      <c r="E154" s="294"/>
      <c r="F154" s="290"/>
      <c r="G154" s="155" t="s">
        <v>7</v>
      </c>
      <c r="H154" s="155" t="s">
        <v>8</v>
      </c>
      <c r="I154" s="155" t="s">
        <v>9</v>
      </c>
      <c r="J154" s="156" t="s">
        <v>6</v>
      </c>
    </row>
    <row r="155" spans="1:10" s="22" customFormat="1" ht="14.25" customHeight="1" thickBot="1">
      <c r="A155" s="249" t="s">
        <v>618</v>
      </c>
      <c r="B155" s="169"/>
      <c r="C155" s="169"/>
      <c r="D155" s="169"/>
      <c r="E155" s="169"/>
      <c r="F155" s="169"/>
      <c r="G155" s="169"/>
      <c r="H155" s="169"/>
      <c r="I155" s="169"/>
      <c r="J155" s="251"/>
    </row>
    <row r="156" spans="1:10" ht="12.75" customHeight="1">
      <c r="A156" s="306" t="s">
        <v>113</v>
      </c>
      <c r="B156" s="35" t="s">
        <v>11</v>
      </c>
      <c r="C156" s="38" t="s">
        <v>114</v>
      </c>
      <c r="D156" s="41">
        <v>1440</v>
      </c>
      <c r="E156" s="240" t="s">
        <v>88</v>
      </c>
      <c r="F156" s="289">
        <v>7</v>
      </c>
      <c r="G156" s="33" t="s">
        <v>192</v>
      </c>
      <c r="H156" s="33" t="s">
        <v>88</v>
      </c>
      <c r="I156" s="33">
        <v>69</v>
      </c>
      <c r="J156" s="242">
        <f>D156*1.5</f>
        <v>2160</v>
      </c>
    </row>
    <row r="157" spans="1:10" ht="13.5" customHeight="1" thickBot="1">
      <c r="A157" s="307"/>
      <c r="B157" s="58" t="s">
        <v>14</v>
      </c>
      <c r="C157" s="59" t="s">
        <v>559</v>
      </c>
      <c r="D157" s="60">
        <v>1440</v>
      </c>
      <c r="E157" s="239" t="s">
        <v>88</v>
      </c>
      <c r="F157" s="287"/>
      <c r="G157" s="55" t="s">
        <v>565</v>
      </c>
      <c r="H157" s="55" t="s">
        <v>88</v>
      </c>
      <c r="I157" s="55">
        <v>64</v>
      </c>
      <c r="J157" s="56">
        <v>4320</v>
      </c>
    </row>
    <row r="158" spans="1:10" ht="12.75" customHeight="1">
      <c r="A158" s="323" t="s">
        <v>115</v>
      </c>
      <c r="B158" s="35" t="s">
        <v>11</v>
      </c>
      <c r="C158" s="38" t="s">
        <v>116</v>
      </c>
      <c r="D158" s="41">
        <v>1060</v>
      </c>
      <c r="E158" s="54" t="s">
        <v>88</v>
      </c>
      <c r="F158" s="322">
        <v>19</v>
      </c>
      <c r="G158" s="33" t="s">
        <v>13</v>
      </c>
      <c r="H158" s="33">
        <v>66</v>
      </c>
      <c r="I158" s="33">
        <v>23</v>
      </c>
      <c r="J158" s="53">
        <f>D158</f>
        <v>1060</v>
      </c>
    </row>
    <row r="159" spans="1:10" ht="12.75" customHeight="1">
      <c r="A159" s="324"/>
      <c r="B159" s="230" t="s">
        <v>14</v>
      </c>
      <c r="C159" s="231" t="s">
        <v>560</v>
      </c>
      <c r="D159" s="232">
        <v>1060</v>
      </c>
      <c r="E159" s="233" t="s">
        <v>88</v>
      </c>
      <c r="F159" s="300"/>
      <c r="G159" s="235" t="s">
        <v>79</v>
      </c>
      <c r="H159" s="235">
        <v>28</v>
      </c>
      <c r="I159" s="235">
        <v>15</v>
      </c>
      <c r="J159" s="236">
        <f>D159*2</f>
        <v>2120</v>
      </c>
    </row>
    <row r="160" spans="1:10" ht="12.75" customHeight="1" thickBot="1">
      <c r="A160" s="325"/>
      <c r="B160" s="229" t="s">
        <v>561</v>
      </c>
      <c r="C160" s="180" t="s">
        <v>562</v>
      </c>
      <c r="D160" s="181">
        <v>1060</v>
      </c>
      <c r="E160" s="63" t="s">
        <v>88</v>
      </c>
      <c r="F160" s="252">
        <v>3</v>
      </c>
      <c r="G160" s="183" t="s">
        <v>13</v>
      </c>
      <c r="H160" s="183">
        <v>132</v>
      </c>
      <c r="I160" s="183">
        <v>22</v>
      </c>
      <c r="J160" s="234">
        <v>1060</v>
      </c>
    </row>
    <row r="161" spans="1:10" ht="12.75" customHeight="1">
      <c r="A161" s="306" t="s">
        <v>117</v>
      </c>
      <c r="B161" s="35" t="s">
        <v>11</v>
      </c>
      <c r="C161" s="38" t="s">
        <v>563</v>
      </c>
      <c r="D161" s="41">
        <v>1420</v>
      </c>
      <c r="E161" s="62" t="s">
        <v>88</v>
      </c>
      <c r="F161" s="289">
        <v>10</v>
      </c>
      <c r="G161" s="33" t="s">
        <v>192</v>
      </c>
      <c r="H161" s="33" t="s">
        <v>88</v>
      </c>
      <c r="I161" s="33">
        <v>63</v>
      </c>
      <c r="J161" s="53">
        <f>D161*1.5</f>
        <v>2130</v>
      </c>
    </row>
    <row r="162" spans="1:10" ht="12.75" customHeight="1" thickBot="1">
      <c r="A162" s="307"/>
      <c r="B162" s="58" t="s">
        <v>14</v>
      </c>
      <c r="C162" s="59" t="s">
        <v>564</v>
      </c>
      <c r="D162" s="60">
        <v>1420</v>
      </c>
      <c r="E162" s="63" t="s">
        <v>88</v>
      </c>
      <c r="F162" s="287"/>
      <c r="G162" s="55" t="s">
        <v>565</v>
      </c>
      <c r="H162" s="55" t="s">
        <v>88</v>
      </c>
      <c r="I162" s="55">
        <v>43</v>
      </c>
      <c r="J162" s="56">
        <v>4260</v>
      </c>
    </row>
    <row r="163" spans="1:10" ht="12.75" customHeight="1">
      <c r="A163" s="306" t="s">
        <v>200</v>
      </c>
      <c r="B163" s="35" t="s">
        <v>11</v>
      </c>
      <c r="C163" s="66" t="s">
        <v>566</v>
      </c>
      <c r="D163" s="41">
        <v>1430</v>
      </c>
      <c r="E163" s="62" t="s">
        <v>88</v>
      </c>
      <c r="F163" s="289">
        <v>10</v>
      </c>
      <c r="G163" s="33" t="s">
        <v>125</v>
      </c>
      <c r="H163" s="33" t="s">
        <v>88</v>
      </c>
      <c r="I163" s="33">
        <v>23</v>
      </c>
      <c r="J163" s="53">
        <f>D163*0.8</f>
        <v>1144</v>
      </c>
    </row>
    <row r="164" spans="1:10" ht="12.75" customHeight="1" thickBot="1">
      <c r="A164" s="307"/>
      <c r="B164" s="58" t="s">
        <v>14</v>
      </c>
      <c r="C164" s="65" t="s">
        <v>567</v>
      </c>
      <c r="D164" s="60">
        <v>1430</v>
      </c>
      <c r="E164" s="63" t="s">
        <v>88</v>
      </c>
      <c r="F164" s="287"/>
      <c r="G164" s="55" t="s">
        <v>21</v>
      </c>
      <c r="H164" s="55" t="s">
        <v>88</v>
      </c>
      <c r="I164" s="55">
        <v>9</v>
      </c>
      <c r="J164" s="56">
        <f>D164</f>
        <v>1430</v>
      </c>
    </row>
    <row r="165" spans="1:10" ht="12.75" customHeight="1">
      <c r="A165" s="306" t="s">
        <v>119</v>
      </c>
      <c r="B165" s="35" t="s">
        <v>11</v>
      </c>
      <c r="C165" s="237" t="s">
        <v>568</v>
      </c>
      <c r="D165" s="161">
        <v>1460</v>
      </c>
      <c r="E165" s="238" t="s">
        <v>88</v>
      </c>
      <c r="F165" s="286">
        <v>12</v>
      </c>
      <c r="G165" s="45" t="s">
        <v>192</v>
      </c>
      <c r="H165" s="45" t="s">
        <v>88</v>
      </c>
      <c r="I165" s="33">
        <v>77</v>
      </c>
      <c r="J165" s="53">
        <f>D165*1.5</f>
        <v>2190</v>
      </c>
    </row>
    <row r="166" spans="1:10" ht="12.75" customHeight="1" thickBot="1">
      <c r="A166" s="307"/>
      <c r="B166" s="58" t="s">
        <v>14</v>
      </c>
      <c r="C166" s="65" t="s">
        <v>569</v>
      </c>
      <c r="D166" s="60">
        <v>1460</v>
      </c>
      <c r="E166" s="63" t="s">
        <v>88</v>
      </c>
      <c r="F166" s="287"/>
      <c r="G166" s="55" t="s">
        <v>570</v>
      </c>
      <c r="H166" s="55" t="s">
        <v>88</v>
      </c>
      <c r="I166" s="55">
        <v>77</v>
      </c>
      <c r="J166" s="56">
        <v>3650</v>
      </c>
    </row>
    <row r="167" spans="1:10" ht="12.75" customHeight="1">
      <c r="A167" s="306" t="s">
        <v>120</v>
      </c>
      <c r="B167" s="35" t="s">
        <v>11</v>
      </c>
      <c r="C167" s="66" t="s">
        <v>121</v>
      </c>
      <c r="D167" s="41">
        <v>1460</v>
      </c>
      <c r="E167" s="62" t="s">
        <v>88</v>
      </c>
      <c r="F167" s="289">
        <v>12</v>
      </c>
      <c r="G167" s="33" t="s">
        <v>192</v>
      </c>
      <c r="H167" s="33" t="s">
        <v>88</v>
      </c>
      <c r="I167" s="33">
        <v>78</v>
      </c>
      <c r="J167" s="53">
        <f>D167*1.5</f>
        <v>2190</v>
      </c>
    </row>
    <row r="168" spans="1:10" ht="12.75" customHeight="1" thickBot="1">
      <c r="A168" s="307"/>
      <c r="B168" s="58" t="s">
        <v>14</v>
      </c>
      <c r="C168" s="65" t="s">
        <v>571</v>
      </c>
      <c r="D168" s="60">
        <v>1460</v>
      </c>
      <c r="E168" s="63" t="s">
        <v>88</v>
      </c>
      <c r="F168" s="287"/>
      <c r="G168" s="55" t="s">
        <v>570</v>
      </c>
      <c r="H168" s="55" t="s">
        <v>88</v>
      </c>
      <c r="I168" s="55">
        <v>52</v>
      </c>
      <c r="J168" s="56">
        <v>3650</v>
      </c>
    </row>
    <row r="169" spans="1:10" ht="12.75" customHeight="1">
      <c r="A169" s="306" t="s">
        <v>198</v>
      </c>
      <c r="B169" s="35" t="s">
        <v>11</v>
      </c>
      <c r="C169" s="66" t="s">
        <v>572</v>
      </c>
      <c r="D169" s="62" t="s">
        <v>88</v>
      </c>
      <c r="E169" s="41">
        <v>1560</v>
      </c>
      <c r="F169" s="289">
        <v>10</v>
      </c>
      <c r="G169" s="33" t="s">
        <v>58</v>
      </c>
      <c r="H169" s="33" t="s">
        <v>88</v>
      </c>
      <c r="I169" s="92">
        <v>24</v>
      </c>
      <c r="J169" s="241">
        <v>748.8</v>
      </c>
    </row>
    <row r="170" spans="1:10" ht="12.75" customHeight="1" thickBot="1">
      <c r="A170" s="307"/>
      <c r="B170" s="58" t="s">
        <v>14</v>
      </c>
      <c r="C170" s="65" t="s">
        <v>573</v>
      </c>
      <c r="D170" s="63" t="s">
        <v>88</v>
      </c>
      <c r="E170" s="60">
        <v>1560</v>
      </c>
      <c r="F170" s="287"/>
      <c r="G170" s="55" t="s">
        <v>52</v>
      </c>
      <c r="H170" s="55">
        <v>10</v>
      </c>
      <c r="I170" s="55">
        <v>24</v>
      </c>
      <c r="J170" s="56">
        <f>E170</f>
        <v>1560</v>
      </c>
    </row>
    <row r="171" spans="1:10" ht="12.75" customHeight="1">
      <c r="A171" s="306" t="s">
        <v>122</v>
      </c>
      <c r="B171" s="35" t="s">
        <v>11</v>
      </c>
      <c r="C171" s="66" t="s">
        <v>574</v>
      </c>
      <c r="D171" s="41">
        <v>1535</v>
      </c>
      <c r="E171" s="62" t="s">
        <v>88</v>
      </c>
      <c r="F171" s="289">
        <v>11</v>
      </c>
      <c r="G171" s="33" t="s">
        <v>13</v>
      </c>
      <c r="H171" s="33" t="s">
        <v>88</v>
      </c>
      <c r="I171" s="33">
        <v>71</v>
      </c>
      <c r="J171" s="53">
        <f>D171</f>
        <v>1535</v>
      </c>
    </row>
    <row r="172" spans="1:10" ht="12.75" customHeight="1" thickBot="1">
      <c r="A172" s="307"/>
      <c r="B172" s="58" t="s">
        <v>14</v>
      </c>
      <c r="C172" s="65" t="s">
        <v>575</v>
      </c>
      <c r="D172" s="60">
        <v>1535</v>
      </c>
      <c r="E172" s="63" t="s">
        <v>88</v>
      </c>
      <c r="F172" s="287"/>
      <c r="G172" s="55" t="s">
        <v>79</v>
      </c>
      <c r="H172" s="55" t="s">
        <v>88</v>
      </c>
      <c r="I172" s="55">
        <v>68</v>
      </c>
      <c r="J172" s="56">
        <f>D172*2</f>
        <v>3070</v>
      </c>
    </row>
    <row r="173" spans="1:10" ht="12.75" customHeight="1">
      <c r="A173" s="306" t="s">
        <v>124</v>
      </c>
      <c r="B173" s="35" t="s">
        <v>11</v>
      </c>
      <c r="C173" s="38" t="s">
        <v>576</v>
      </c>
      <c r="D173" s="41">
        <v>1200</v>
      </c>
      <c r="E173" s="54" t="s">
        <v>88</v>
      </c>
      <c r="F173" s="289">
        <v>10</v>
      </c>
      <c r="G173" s="33" t="s">
        <v>125</v>
      </c>
      <c r="H173" s="33" t="s">
        <v>126</v>
      </c>
      <c r="I173" s="33">
        <v>25</v>
      </c>
      <c r="J173" s="53">
        <f>D173*0.8</f>
        <v>960</v>
      </c>
    </row>
    <row r="174" spans="1:10" ht="12.75" customHeight="1" thickBot="1">
      <c r="A174" s="307"/>
      <c r="B174" s="58" t="s">
        <v>14</v>
      </c>
      <c r="C174" s="59" t="s">
        <v>577</v>
      </c>
      <c r="D174" s="60">
        <v>1200</v>
      </c>
      <c r="E174" s="61" t="s">
        <v>88</v>
      </c>
      <c r="F174" s="287"/>
      <c r="G174" s="55" t="s">
        <v>21</v>
      </c>
      <c r="H174" s="55">
        <v>11</v>
      </c>
      <c r="I174" s="55">
        <v>14</v>
      </c>
      <c r="J174" s="56">
        <v>1200</v>
      </c>
    </row>
    <row r="175" spans="1:10" ht="12.75" customHeight="1">
      <c r="A175" s="306" t="s">
        <v>127</v>
      </c>
      <c r="B175" s="35" t="s">
        <v>11</v>
      </c>
      <c r="C175" s="66" t="s">
        <v>578</v>
      </c>
      <c r="D175" s="41">
        <v>1460</v>
      </c>
      <c r="E175" s="62" t="s">
        <v>88</v>
      </c>
      <c r="F175" s="289">
        <v>12</v>
      </c>
      <c r="G175" s="33" t="s">
        <v>192</v>
      </c>
      <c r="H175" s="33" t="s">
        <v>88</v>
      </c>
      <c r="I175" s="33">
        <v>76</v>
      </c>
      <c r="J175" s="53">
        <f>D175*1.5</f>
        <v>2190</v>
      </c>
    </row>
    <row r="176" spans="1:10" ht="12.75" customHeight="1" thickBot="1">
      <c r="A176" s="307"/>
      <c r="B176" s="58" t="s">
        <v>14</v>
      </c>
      <c r="C176" s="65" t="s">
        <v>579</v>
      </c>
      <c r="D176" s="60">
        <v>1460</v>
      </c>
      <c r="E176" s="63" t="s">
        <v>88</v>
      </c>
      <c r="F176" s="287"/>
      <c r="G176" s="55" t="s">
        <v>570</v>
      </c>
      <c r="H176" s="55" t="s">
        <v>88</v>
      </c>
      <c r="I176" s="55">
        <v>61</v>
      </c>
      <c r="J176" s="56">
        <v>3650</v>
      </c>
    </row>
    <row r="177" spans="1:10" ht="12.75" customHeight="1">
      <c r="A177" s="306" t="s">
        <v>128</v>
      </c>
      <c r="B177" s="35" t="s">
        <v>11</v>
      </c>
      <c r="C177" s="38" t="s">
        <v>580</v>
      </c>
      <c r="D177" s="41">
        <v>1045</v>
      </c>
      <c r="E177" s="54" t="s">
        <v>88</v>
      </c>
      <c r="F177" s="289">
        <v>16</v>
      </c>
      <c r="G177" s="33" t="s">
        <v>13</v>
      </c>
      <c r="H177" s="33">
        <v>71</v>
      </c>
      <c r="I177" s="33">
        <v>19</v>
      </c>
      <c r="J177" s="53">
        <f>D177</f>
        <v>1045</v>
      </c>
    </row>
    <row r="178" spans="1:10" ht="12.75" customHeight="1" thickBot="1">
      <c r="A178" s="307"/>
      <c r="B178" s="58" t="s">
        <v>14</v>
      </c>
      <c r="C178" s="59" t="s">
        <v>581</v>
      </c>
      <c r="D178" s="60">
        <v>1045</v>
      </c>
      <c r="E178" s="61" t="s">
        <v>88</v>
      </c>
      <c r="F178" s="287"/>
      <c r="G178" s="55" t="s">
        <v>79</v>
      </c>
      <c r="H178" s="55">
        <v>30</v>
      </c>
      <c r="I178" s="55">
        <v>13</v>
      </c>
      <c r="J178" s="56">
        <f>D178*2</f>
        <v>2090</v>
      </c>
    </row>
    <row r="179" spans="1:10" ht="12.75" customHeight="1">
      <c r="A179" s="306" t="s">
        <v>129</v>
      </c>
      <c r="B179" s="35" t="s">
        <v>11</v>
      </c>
      <c r="C179" s="38" t="s">
        <v>582</v>
      </c>
      <c r="D179" s="41">
        <v>1125</v>
      </c>
      <c r="E179" s="62" t="s">
        <v>88</v>
      </c>
      <c r="F179" s="289">
        <v>10</v>
      </c>
      <c r="G179" s="33" t="s">
        <v>13</v>
      </c>
      <c r="H179" s="243" t="s">
        <v>88</v>
      </c>
      <c r="I179" s="33">
        <v>22</v>
      </c>
      <c r="J179" s="53">
        <f>D179</f>
        <v>1125</v>
      </c>
    </row>
    <row r="180" spans="1:10" ht="12.75" customHeight="1" thickBot="1">
      <c r="A180" s="307"/>
      <c r="B180" s="58" t="s">
        <v>14</v>
      </c>
      <c r="C180" s="59" t="s">
        <v>583</v>
      </c>
      <c r="D180" s="60">
        <v>1125</v>
      </c>
      <c r="E180" s="63" t="s">
        <v>88</v>
      </c>
      <c r="F180" s="287"/>
      <c r="G180" s="55" t="s">
        <v>79</v>
      </c>
      <c r="H180" s="183">
        <v>38</v>
      </c>
      <c r="I180" s="55">
        <v>17</v>
      </c>
      <c r="J180" s="56">
        <f>D180*2</f>
        <v>2250</v>
      </c>
    </row>
    <row r="181" spans="1:10" ht="12.75" customHeight="1">
      <c r="A181" s="306" t="s">
        <v>130</v>
      </c>
      <c r="B181" s="35" t="s">
        <v>11</v>
      </c>
      <c r="C181" s="66" t="s">
        <v>131</v>
      </c>
      <c r="D181" s="41">
        <v>1400</v>
      </c>
      <c r="E181" s="62" t="s">
        <v>88</v>
      </c>
      <c r="F181" s="289">
        <v>11</v>
      </c>
      <c r="G181" s="33" t="s">
        <v>194</v>
      </c>
      <c r="H181" s="33" t="s">
        <v>88</v>
      </c>
      <c r="I181" s="33">
        <v>73</v>
      </c>
      <c r="J181" s="53">
        <f>D181*2</f>
        <v>2800</v>
      </c>
    </row>
    <row r="182" spans="1:10" ht="12.75" customHeight="1" thickBot="1">
      <c r="A182" s="307"/>
      <c r="B182" s="58" t="s">
        <v>14</v>
      </c>
      <c r="C182" s="65" t="s">
        <v>584</v>
      </c>
      <c r="D182" s="60">
        <v>1400</v>
      </c>
      <c r="E182" s="63" t="s">
        <v>88</v>
      </c>
      <c r="F182" s="287"/>
      <c r="G182" s="55" t="s">
        <v>195</v>
      </c>
      <c r="H182" s="55" t="s">
        <v>88</v>
      </c>
      <c r="I182" s="55">
        <v>52</v>
      </c>
      <c r="J182" s="56">
        <f>D182*6</f>
        <v>8400</v>
      </c>
    </row>
    <row r="183" spans="1:10" ht="12.75" customHeight="1">
      <c r="A183" s="326" t="s">
        <v>132</v>
      </c>
      <c r="B183" s="35" t="s">
        <v>11</v>
      </c>
      <c r="C183" s="66" t="s">
        <v>585</v>
      </c>
      <c r="D183" s="42" t="s">
        <v>88</v>
      </c>
      <c r="E183" s="41">
        <v>1590</v>
      </c>
      <c r="F183" s="286">
        <v>14</v>
      </c>
      <c r="G183" s="227" t="s">
        <v>29</v>
      </c>
      <c r="H183" s="227" t="s">
        <v>88</v>
      </c>
      <c r="I183" s="227">
        <v>28</v>
      </c>
      <c r="J183" s="228">
        <f>E183/2</f>
        <v>795</v>
      </c>
    </row>
    <row r="184" spans="1:10" ht="12.75" customHeight="1" thickBot="1">
      <c r="A184" s="307"/>
      <c r="B184" s="58" t="s">
        <v>14</v>
      </c>
      <c r="C184" s="65" t="s">
        <v>586</v>
      </c>
      <c r="D184" s="67" t="s">
        <v>88</v>
      </c>
      <c r="E184" s="60">
        <v>1590</v>
      </c>
      <c r="F184" s="287"/>
      <c r="G184" s="244" t="s">
        <v>52</v>
      </c>
      <c r="H184" s="244">
        <v>10</v>
      </c>
      <c r="I184" s="244">
        <v>16</v>
      </c>
      <c r="J184" s="245">
        <f>E184</f>
        <v>1590</v>
      </c>
    </row>
    <row r="185" spans="1:10" ht="12.75" customHeight="1">
      <c r="A185" s="306" t="s">
        <v>133</v>
      </c>
      <c r="B185" s="35" t="s">
        <v>11</v>
      </c>
      <c r="C185" s="66" t="s">
        <v>587</v>
      </c>
      <c r="D185" s="42" t="s">
        <v>88</v>
      </c>
      <c r="E185" s="41">
        <v>1580</v>
      </c>
      <c r="F185" s="289">
        <v>14</v>
      </c>
      <c r="G185" s="33" t="s">
        <v>29</v>
      </c>
      <c r="H185" s="33" t="s">
        <v>88</v>
      </c>
      <c r="I185" s="33">
        <v>23</v>
      </c>
      <c r="J185" s="53">
        <f>E185*0.5</f>
        <v>790</v>
      </c>
    </row>
    <row r="186" spans="1:10" ht="12.75" customHeight="1" thickBot="1">
      <c r="A186" s="307"/>
      <c r="B186" s="58" t="s">
        <v>14</v>
      </c>
      <c r="C186" s="65" t="s">
        <v>588</v>
      </c>
      <c r="D186" s="67" t="s">
        <v>88</v>
      </c>
      <c r="E186" s="60">
        <v>1580</v>
      </c>
      <c r="F186" s="287"/>
      <c r="G186" s="55" t="s">
        <v>52</v>
      </c>
      <c r="H186" s="55">
        <v>10</v>
      </c>
      <c r="I186" s="55">
        <v>14</v>
      </c>
      <c r="J186" s="56">
        <v>1580</v>
      </c>
    </row>
    <row r="187" spans="1:10" ht="12.75" customHeight="1">
      <c r="A187" s="306" t="s">
        <v>134</v>
      </c>
      <c r="B187" s="35" t="s">
        <v>11</v>
      </c>
      <c r="C187" s="93" t="s">
        <v>589</v>
      </c>
      <c r="D187" s="41">
        <v>1525</v>
      </c>
      <c r="E187" s="62" t="s">
        <v>88</v>
      </c>
      <c r="F187" s="289">
        <v>11</v>
      </c>
      <c r="G187" s="31" t="s">
        <v>13</v>
      </c>
      <c r="H187" s="33" t="s">
        <v>88</v>
      </c>
      <c r="I187" s="31">
        <v>69</v>
      </c>
      <c r="J187" s="53">
        <f>D187</f>
        <v>1525</v>
      </c>
    </row>
    <row r="188" spans="1:10" ht="12.75" customHeight="1" thickBot="1">
      <c r="A188" s="307"/>
      <c r="B188" s="58" t="s">
        <v>14</v>
      </c>
      <c r="C188" s="94" t="s">
        <v>590</v>
      </c>
      <c r="D188" s="60">
        <v>1525</v>
      </c>
      <c r="E188" s="63" t="s">
        <v>88</v>
      </c>
      <c r="F188" s="287"/>
      <c r="G188" s="57" t="s">
        <v>193</v>
      </c>
      <c r="H188" s="55" t="s">
        <v>88</v>
      </c>
      <c r="I188" s="57">
        <v>61</v>
      </c>
      <c r="J188" s="56">
        <f>D188*3</f>
        <v>4575</v>
      </c>
    </row>
    <row r="189" spans="1:10" ht="12.75" customHeight="1">
      <c r="A189" s="306" t="s">
        <v>135</v>
      </c>
      <c r="B189" s="35" t="s">
        <v>11</v>
      </c>
      <c r="C189" s="66" t="s">
        <v>591</v>
      </c>
      <c r="D189" s="41">
        <v>1420</v>
      </c>
      <c r="E189" s="62" t="s">
        <v>88</v>
      </c>
      <c r="F189" s="289">
        <v>12</v>
      </c>
      <c r="G189" s="33" t="s">
        <v>194</v>
      </c>
      <c r="H189" s="33" t="s">
        <v>88</v>
      </c>
      <c r="I189" s="33">
        <v>84</v>
      </c>
      <c r="J189" s="53">
        <f>D189*2</f>
        <v>2840</v>
      </c>
    </row>
    <row r="190" spans="1:10" ht="12.75" customHeight="1" thickBot="1">
      <c r="A190" s="307"/>
      <c r="B190" s="58" t="s">
        <v>14</v>
      </c>
      <c r="C190" s="65" t="s">
        <v>592</v>
      </c>
      <c r="D190" s="60">
        <v>1420</v>
      </c>
      <c r="E190" s="63" t="s">
        <v>88</v>
      </c>
      <c r="F190" s="287"/>
      <c r="G190" s="55" t="s">
        <v>195</v>
      </c>
      <c r="H190" s="55">
        <v>6</v>
      </c>
      <c r="I190" s="55">
        <v>74</v>
      </c>
      <c r="J190" s="56">
        <f>D190*6</f>
        <v>8520</v>
      </c>
    </row>
    <row r="191" spans="1:10" ht="12.75" customHeight="1">
      <c r="A191" s="306" t="s">
        <v>136</v>
      </c>
      <c r="B191" s="35" t="s">
        <v>11</v>
      </c>
      <c r="C191" s="38" t="s">
        <v>137</v>
      </c>
      <c r="D191" s="41">
        <v>1090</v>
      </c>
      <c r="E191" s="62" t="s">
        <v>88</v>
      </c>
      <c r="F191" s="322">
        <v>18</v>
      </c>
      <c r="G191" s="33" t="s">
        <v>13</v>
      </c>
      <c r="H191" s="33">
        <v>51</v>
      </c>
      <c r="I191" s="33">
        <v>22</v>
      </c>
      <c r="J191" s="53">
        <f>D191</f>
        <v>1090</v>
      </c>
    </row>
    <row r="192" spans="1:10" ht="12.75" customHeight="1" thickBot="1">
      <c r="A192" s="307"/>
      <c r="B192" s="58" t="s">
        <v>14</v>
      </c>
      <c r="C192" s="59" t="s">
        <v>593</v>
      </c>
      <c r="D192" s="60">
        <v>1090</v>
      </c>
      <c r="E192" s="63" t="s">
        <v>88</v>
      </c>
      <c r="F192" s="301"/>
      <c r="G192" s="55" t="s">
        <v>79</v>
      </c>
      <c r="H192" s="59">
        <v>24</v>
      </c>
      <c r="I192" s="55">
        <f>9*2</f>
        <v>18</v>
      </c>
      <c r="J192" s="56">
        <f>J191*2</f>
        <v>2180</v>
      </c>
    </row>
    <row r="193" spans="1:10" s="179" customFormat="1" ht="12.75" customHeight="1">
      <c r="A193" s="297" t="s">
        <v>199</v>
      </c>
      <c r="B193" s="176" t="s">
        <v>11</v>
      </c>
      <c r="C193" s="177" t="s">
        <v>594</v>
      </c>
      <c r="D193" s="99" t="s">
        <v>88</v>
      </c>
      <c r="E193" s="99">
        <v>1580</v>
      </c>
      <c r="F193" s="295">
        <v>11</v>
      </c>
      <c r="G193" s="83" t="s">
        <v>596</v>
      </c>
      <c r="H193" s="83" t="s">
        <v>88</v>
      </c>
      <c r="I193" s="83">
        <v>100</v>
      </c>
      <c r="J193" s="178">
        <v>2844</v>
      </c>
    </row>
    <row r="194" spans="1:10" ht="12.75" customHeight="1" thickBot="1">
      <c r="A194" s="298"/>
      <c r="B194" s="104" t="s">
        <v>14</v>
      </c>
      <c r="C194" s="105" t="s">
        <v>595</v>
      </c>
      <c r="D194" s="106" t="s">
        <v>88</v>
      </c>
      <c r="E194" s="107">
        <v>1580</v>
      </c>
      <c r="F194" s="296"/>
      <c r="G194" s="101" t="s">
        <v>193</v>
      </c>
      <c r="H194" s="101" t="s">
        <v>88</v>
      </c>
      <c r="I194" s="101">
        <v>83</v>
      </c>
      <c r="J194" s="102">
        <v>4740</v>
      </c>
    </row>
    <row r="195" spans="1:10" s="179" customFormat="1" ht="12.75" customHeight="1">
      <c r="A195" s="297" t="s">
        <v>548</v>
      </c>
      <c r="B195" s="176" t="s">
        <v>11</v>
      </c>
      <c r="C195" s="177" t="s">
        <v>597</v>
      </c>
      <c r="D195" s="99">
        <v>1560</v>
      </c>
      <c r="E195" s="99"/>
      <c r="F195" s="295">
        <v>2</v>
      </c>
      <c r="G195" s="83" t="s">
        <v>13</v>
      </c>
      <c r="H195" s="83" t="s">
        <v>88</v>
      </c>
      <c r="I195" s="83">
        <v>69</v>
      </c>
      <c r="J195" s="178">
        <v>1560</v>
      </c>
    </row>
    <row r="196" spans="1:10" ht="12.75" customHeight="1" thickBot="1">
      <c r="A196" s="298"/>
      <c r="B196" s="104" t="s">
        <v>14</v>
      </c>
      <c r="C196" s="105" t="s">
        <v>598</v>
      </c>
      <c r="D196" s="106">
        <v>1560</v>
      </c>
      <c r="E196" s="107"/>
      <c r="F196" s="296"/>
      <c r="G196" s="101" t="s">
        <v>79</v>
      </c>
      <c r="H196" s="101" t="s">
        <v>88</v>
      </c>
      <c r="I196" s="101">
        <v>80</v>
      </c>
      <c r="J196" s="102">
        <f>J195*2</f>
        <v>3120</v>
      </c>
    </row>
    <row r="197" spans="1:10" s="179" customFormat="1" ht="12.75" customHeight="1">
      <c r="A197" s="297" t="s">
        <v>549</v>
      </c>
      <c r="B197" s="176" t="s">
        <v>11</v>
      </c>
      <c r="C197" s="177" t="s">
        <v>599</v>
      </c>
      <c r="D197" s="99" t="s">
        <v>88</v>
      </c>
      <c r="E197" s="99">
        <v>1630</v>
      </c>
      <c r="F197" s="295">
        <v>10</v>
      </c>
      <c r="G197" s="83" t="s">
        <v>554</v>
      </c>
      <c r="H197" s="83" t="s">
        <v>601</v>
      </c>
      <c r="I197" s="83" t="s">
        <v>558</v>
      </c>
      <c r="J197" s="178" t="s">
        <v>556</v>
      </c>
    </row>
    <row r="198" spans="1:10" ht="12.75" customHeight="1" thickBot="1">
      <c r="A198" s="298"/>
      <c r="B198" s="104" t="s">
        <v>14</v>
      </c>
      <c r="C198" s="105" t="s">
        <v>600</v>
      </c>
      <c r="D198" s="106" t="s">
        <v>88</v>
      </c>
      <c r="E198" s="107">
        <v>1630</v>
      </c>
      <c r="F198" s="296"/>
      <c r="G198" s="101" t="s">
        <v>555</v>
      </c>
      <c r="H198" s="101" t="s">
        <v>88</v>
      </c>
      <c r="I198" s="101" t="s">
        <v>608</v>
      </c>
      <c r="J198" s="102" t="s">
        <v>557</v>
      </c>
    </row>
    <row r="199" spans="1:10" s="179" customFormat="1" ht="12.75" customHeight="1">
      <c r="A199" s="297" t="s">
        <v>550</v>
      </c>
      <c r="B199" s="176" t="s">
        <v>11</v>
      </c>
      <c r="C199" s="177" t="s">
        <v>602</v>
      </c>
      <c r="D199" s="99" t="s">
        <v>88</v>
      </c>
      <c r="E199" s="99">
        <v>1720</v>
      </c>
      <c r="F199" s="295">
        <v>10</v>
      </c>
      <c r="G199" s="83" t="s">
        <v>604</v>
      </c>
      <c r="H199" s="83" t="s">
        <v>611</v>
      </c>
      <c r="I199" s="83" t="s">
        <v>606</v>
      </c>
      <c r="J199" s="178" t="s">
        <v>609</v>
      </c>
    </row>
    <row r="200" spans="1:10" ht="12.75" customHeight="1" thickBot="1">
      <c r="A200" s="298"/>
      <c r="B200" s="104" t="s">
        <v>14</v>
      </c>
      <c r="C200" s="105" t="s">
        <v>603</v>
      </c>
      <c r="D200" s="106" t="s">
        <v>88</v>
      </c>
      <c r="E200" s="107">
        <v>1720</v>
      </c>
      <c r="F200" s="296"/>
      <c r="G200" s="101" t="s">
        <v>605</v>
      </c>
      <c r="H200" s="101" t="s">
        <v>88</v>
      </c>
      <c r="I200" s="101" t="s">
        <v>607</v>
      </c>
      <c r="J200" s="102" t="s">
        <v>610</v>
      </c>
    </row>
    <row r="201" spans="1:10" s="179" customFormat="1" ht="13.5" customHeight="1" thickBot="1">
      <c r="A201" s="226" t="s">
        <v>551</v>
      </c>
      <c r="B201" s="248" t="s">
        <v>11</v>
      </c>
      <c r="C201" s="223" t="s">
        <v>619</v>
      </c>
      <c r="D201" s="219" t="s">
        <v>88</v>
      </c>
      <c r="E201" s="219">
        <v>1920</v>
      </c>
      <c r="F201" s="225">
        <v>2</v>
      </c>
      <c r="G201" s="246" t="s">
        <v>620</v>
      </c>
      <c r="H201" s="246">
        <v>180</v>
      </c>
      <c r="I201" s="246">
        <v>723</v>
      </c>
      <c r="J201" s="247">
        <v>13824</v>
      </c>
    </row>
    <row r="202" spans="1:10" s="179" customFormat="1" ht="13.5" customHeight="1">
      <c r="A202" s="297" t="s">
        <v>552</v>
      </c>
      <c r="B202" s="176" t="s">
        <v>11</v>
      </c>
      <c r="C202" s="177" t="s">
        <v>621</v>
      </c>
      <c r="D202" s="99">
        <v>1400</v>
      </c>
      <c r="E202" s="99"/>
      <c r="F202" s="295">
        <v>9</v>
      </c>
      <c r="G202" s="83" t="s">
        <v>194</v>
      </c>
      <c r="H202" s="83">
        <v>38</v>
      </c>
      <c r="I202" s="83">
        <v>73</v>
      </c>
      <c r="J202" s="178">
        <v>2800</v>
      </c>
    </row>
    <row r="203" spans="1:10" ht="13.5" customHeight="1" thickBot="1">
      <c r="A203" s="298"/>
      <c r="B203" s="104" t="s">
        <v>14</v>
      </c>
      <c r="C203" s="105" t="s">
        <v>622</v>
      </c>
      <c r="D203" s="106">
        <v>1400</v>
      </c>
      <c r="E203" s="107"/>
      <c r="F203" s="296"/>
      <c r="G203" s="101" t="s">
        <v>195</v>
      </c>
      <c r="H203" s="101">
        <v>36</v>
      </c>
      <c r="I203" s="101">
        <v>87</v>
      </c>
      <c r="J203" s="102" t="s">
        <v>630</v>
      </c>
    </row>
    <row r="204" spans="1:10" s="179" customFormat="1" ht="13.5" customHeight="1" thickBot="1">
      <c r="A204" s="226" t="s">
        <v>553</v>
      </c>
      <c r="B204" s="248" t="s">
        <v>11</v>
      </c>
      <c r="C204" s="223" t="s">
        <v>623</v>
      </c>
      <c r="D204" s="219">
        <v>1120</v>
      </c>
      <c r="E204" s="219"/>
      <c r="F204" s="225">
        <v>6</v>
      </c>
      <c r="G204" s="246" t="s">
        <v>13</v>
      </c>
      <c r="H204" s="246">
        <v>64</v>
      </c>
      <c r="I204" s="246">
        <v>27</v>
      </c>
      <c r="J204" s="247">
        <v>1120</v>
      </c>
    </row>
    <row r="205" spans="1:10" s="179" customFormat="1" ht="13.5" customHeight="1">
      <c r="A205" s="297" t="s">
        <v>184</v>
      </c>
      <c r="B205" s="176" t="s">
        <v>11</v>
      </c>
      <c r="C205" s="177" t="s">
        <v>624</v>
      </c>
      <c r="D205" s="99" t="s">
        <v>88</v>
      </c>
      <c r="E205" s="99" t="s">
        <v>628</v>
      </c>
      <c r="F205" s="295">
        <v>7</v>
      </c>
      <c r="G205" s="83"/>
      <c r="H205" s="83" t="s">
        <v>626</v>
      </c>
      <c r="I205" s="83" t="s">
        <v>627</v>
      </c>
      <c r="J205" s="178" t="s">
        <v>629</v>
      </c>
    </row>
    <row r="206" spans="1:10" ht="13.5" customHeight="1" thickBot="1">
      <c r="A206" s="298"/>
      <c r="B206" s="104" t="s">
        <v>14</v>
      </c>
      <c r="C206" s="105" t="s">
        <v>625</v>
      </c>
      <c r="D206" s="106" t="s">
        <v>88</v>
      </c>
      <c r="E206" s="107" t="s">
        <v>628</v>
      </c>
      <c r="F206" s="296"/>
      <c r="G206" s="101"/>
      <c r="H206" s="101" t="s">
        <v>88</v>
      </c>
      <c r="I206" s="101"/>
      <c r="J206" s="102"/>
    </row>
    <row r="207" spans="1:10" ht="12.75" customHeight="1">
      <c r="A207" s="283" t="s">
        <v>0</v>
      </c>
      <c r="B207" s="283"/>
      <c r="C207" s="291" t="s">
        <v>1</v>
      </c>
      <c r="D207" s="291" t="s">
        <v>2</v>
      </c>
      <c r="E207" s="293" t="s">
        <v>3</v>
      </c>
      <c r="F207" s="283" t="s">
        <v>4</v>
      </c>
      <c r="G207" s="283" t="s">
        <v>5</v>
      </c>
      <c r="H207" s="283"/>
      <c r="I207" s="283"/>
      <c r="J207" s="283"/>
    </row>
    <row r="208" spans="1:10" ht="41.25" customHeight="1" thickBot="1">
      <c r="A208" s="290"/>
      <c r="B208" s="290"/>
      <c r="C208" s="292"/>
      <c r="D208" s="292"/>
      <c r="E208" s="294"/>
      <c r="F208" s="290"/>
      <c r="G208" s="155" t="s">
        <v>7</v>
      </c>
      <c r="H208" s="155" t="s">
        <v>8</v>
      </c>
      <c r="I208" s="155" t="s">
        <v>9</v>
      </c>
      <c r="J208" s="156" t="s">
        <v>6</v>
      </c>
    </row>
    <row r="209" spans="1:10" ht="14.25" customHeight="1" thickBot="1">
      <c r="A209" s="249" t="s">
        <v>617</v>
      </c>
      <c r="B209" s="169"/>
      <c r="C209" s="170"/>
      <c r="D209" s="170"/>
      <c r="E209" s="171"/>
      <c r="F209" s="169"/>
      <c r="G209" s="169"/>
      <c r="H209" s="172"/>
      <c r="I209" s="169"/>
      <c r="J209" s="173"/>
    </row>
    <row r="210" spans="1:10" ht="13.5" customHeight="1">
      <c r="A210" s="297" t="s">
        <v>524</v>
      </c>
      <c r="B210" s="196" t="s">
        <v>11</v>
      </c>
      <c r="C210" s="197" t="s">
        <v>530</v>
      </c>
      <c r="D210" s="62" t="s">
        <v>88</v>
      </c>
      <c r="E210" s="202">
        <v>1140</v>
      </c>
      <c r="F210" s="295">
        <v>3</v>
      </c>
      <c r="G210" s="206" t="s">
        <v>274</v>
      </c>
      <c r="H210" s="206"/>
      <c r="I210" s="206">
        <v>19</v>
      </c>
      <c r="J210" s="208">
        <v>456</v>
      </c>
    </row>
    <row r="211" spans="1:10" ht="13.5" customHeight="1" thickBot="1">
      <c r="A211" s="327"/>
      <c r="B211" s="174" t="s">
        <v>14</v>
      </c>
      <c r="C211" s="198" t="s">
        <v>531</v>
      </c>
      <c r="D211" s="218" t="s">
        <v>88</v>
      </c>
      <c r="E211" s="203">
        <v>1140</v>
      </c>
      <c r="F211" s="296"/>
      <c r="G211" s="175" t="s">
        <v>532</v>
      </c>
      <c r="H211" s="175">
        <v>13</v>
      </c>
      <c r="I211" s="175">
        <v>14</v>
      </c>
      <c r="J211" s="209">
        <v>1482</v>
      </c>
    </row>
    <row r="212" spans="1:10" ht="13.5" customHeight="1">
      <c r="A212" s="297" t="s">
        <v>525</v>
      </c>
      <c r="B212" s="163" t="s">
        <v>11</v>
      </c>
      <c r="C212" s="199" t="s">
        <v>533</v>
      </c>
      <c r="D212" s="62" t="s">
        <v>88</v>
      </c>
      <c r="E212" s="204">
        <v>940</v>
      </c>
      <c r="F212" s="295">
        <v>3</v>
      </c>
      <c r="G212" s="96" t="s">
        <v>29</v>
      </c>
      <c r="H212" s="96">
        <v>20</v>
      </c>
      <c r="I212" s="96">
        <v>19</v>
      </c>
      <c r="J212" s="210">
        <v>470</v>
      </c>
    </row>
    <row r="213" spans="1:10" ht="13.5" customHeight="1" thickBot="1">
      <c r="A213" s="298"/>
      <c r="B213" s="164" t="s">
        <v>14</v>
      </c>
      <c r="C213" s="200" t="s">
        <v>534</v>
      </c>
      <c r="D213" s="218" t="s">
        <v>88</v>
      </c>
      <c r="E213" s="205">
        <v>940</v>
      </c>
      <c r="F213" s="296"/>
      <c r="G213" s="103" t="s">
        <v>272</v>
      </c>
      <c r="H213" s="103">
        <v>16</v>
      </c>
      <c r="I213" s="103">
        <v>13</v>
      </c>
      <c r="J213" s="211">
        <v>1504</v>
      </c>
    </row>
    <row r="214" spans="1:10" ht="13.5" customHeight="1" thickBot="1">
      <c r="A214" s="140" t="s">
        <v>526</v>
      </c>
      <c r="B214" s="140" t="s">
        <v>11</v>
      </c>
      <c r="C214" s="201" t="s">
        <v>535</v>
      </c>
      <c r="D214" s="62" t="s">
        <v>88</v>
      </c>
      <c r="E214" s="137">
        <v>940</v>
      </c>
      <c r="F214" s="121">
        <v>2</v>
      </c>
      <c r="G214" s="121" t="s">
        <v>112</v>
      </c>
      <c r="H214" s="121">
        <v>30</v>
      </c>
      <c r="I214" s="121">
        <v>20</v>
      </c>
      <c r="J214" s="212">
        <v>564</v>
      </c>
    </row>
    <row r="215" spans="1:10" ht="13.5" customHeight="1">
      <c r="A215" s="297" t="s">
        <v>527</v>
      </c>
      <c r="B215" s="196" t="s">
        <v>11</v>
      </c>
      <c r="C215" s="197" t="s">
        <v>536</v>
      </c>
      <c r="D215" s="207">
        <v>920</v>
      </c>
      <c r="E215" s="62" t="s">
        <v>88</v>
      </c>
      <c r="F215" s="295">
        <v>4</v>
      </c>
      <c r="G215" s="206" t="s">
        <v>537</v>
      </c>
      <c r="H215" s="206">
        <v>12</v>
      </c>
      <c r="I215" s="206">
        <v>16</v>
      </c>
      <c r="J215" s="213">
        <v>384.4</v>
      </c>
    </row>
    <row r="216" spans="1:10" ht="13.5" customHeight="1" thickBot="1">
      <c r="A216" s="298"/>
      <c r="B216" s="164" t="s">
        <v>14</v>
      </c>
      <c r="C216" s="200" t="s">
        <v>538</v>
      </c>
      <c r="D216" s="214">
        <v>920</v>
      </c>
      <c r="E216" s="218" t="s">
        <v>88</v>
      </c>
      <c r="F216" s="296"/>
      <c r="G216" s="103" t="s">
        <v>539</v>
      </c>
      <c r="H216" s="103">
        <v>6</v>
      </c>
      <c r="I216" s="103">
        <v>10</v>
      </c>
      <c r="J216" s="211">
        <v>1012</v>
      </c>
    </row>
    <row r="217" spans="1:10" ht="13.5" customHeight="1" thickBot="1">
      <c r="A217" s="140" t="s">
        <v>152</v>
      </c>
      <c r="B217" s="140" t="s">
        <v>11</v>
      </c>
      <c r="C217" s="201" t="s">
        <v>540</v>
      </c>
      <c r="D217" s="215">
        <v>750</v>
      </c>
      <c r="E217" s="219" t="s">
        <v>88</v>
      </c>
      <c r="F217" s="121">
        <v>2</v>
      </c>
      <c r="G217" s="121" t="s">
        <v>541</v>
      </c>
      <c r="H217" s="121">
        <v>32</v>
      </c>
      <c r="I217" s="121">
        <v>12</v>
      </c>
      <c r="J217" s="212">
        <v>420</v>
      </c>
    </row>
    <row r="218" spans="1:10" ht="13.5" customHeight="1">
      <c r="A218" s="297" t="s">
        <v>528</v>
      </c>
      <c r="B218" s="196" t="s">
        <v>11</v>
      </c>
      <c r="C218" s="197" t="s">
        <v>542</v>
      </c>
      <c r="D218" s="207">
        <v>730</v>
      </c>
      <c r="E218" s="62" t="s">
        <v>88</v>
      </c>
      <c r="F218" s="295">
        <v>6</v>
      </c>
      <c r="G218" s="206" t="s">
        <v>118</v>
      </c>
      <c r="H218" s="206">
        <v>50</v>
      </c>
      <c r="I218" s="206">
        <v>20</v>
      </c>
      <c r="J218" s="208">
        <v>584</v>
      </c>
    </row>
    <row r="219" spans="1:10" ht="13.5" customHeight="1" thickBot="1">
      <c r="A219" s="298"/>
      <c r="B219" s="164" t="s">
        <v>14</v>
      </c>
      <c r="C219" s="200" t="s">
        <v>543</v>
      </c>
      <c r="D219" s="214">
        <v>730</v>
      </c>
      <c r="E219" s="218" t="s">
        <v>88</v>
      </c>
      <c r="F219" s="296"/>
      <c r="G219" s="103" t="s">
        <v>544</v>
      </c>
      <c r="H219" s="103">
        <v>24</v>
      </c>
      <c r="I219" s="103">
        <v>16</v>
      </c>
      <c r="J219" s="216">
        <v>1401.6</v>
      </c>
    </row>
    <row r="220" spans="1:10" ht="13.5" customHeight="1">
      <c r="A220" s="297" t="s">
        <v>529</v>
      </c>
      <c r="B220" s="163" t="s">
        <v>11</v>
      </c>
      <c r="C220" s="199" t="s">
        <v>545</v>
      </c>
      <c r="D220" s="217">
        <v>620</v>
      </c>
      <c r="E220" s="62" t="s">
        <v>88</v>
      </c>
      <c r="F220" s="295">
        <v>6</v>
      </c>
      <c r="G220" s="96" t="s">
        <v>546</v>
      </c>
      <c r="H220" s="96">
        <v>42</v>
      </c>
      <c r="I220" s="96">
        <v>14</v>
      </c>
      <c r="J220" s="210">
        <v>403</v>
      </c>
    </row>
    <row r="221" spans="1:10" ht="13.5" customHeight="1" thickBot="1">
      <c r="A221" s="298"/>
      <c r="B221" s="164" t="s">
        <v>14</v>
      </c>
      <c r="C221" s="200" t="s">
        <v>547</v>
      </c>
      <c r="D221" s="214">
        <v>620</v>
      </c>
      <c r="E221" s="218" t="s">
        <v>88</v>
      </c>
      <c r="F221" s="296"/>
      <c r="G221" s="103" t="s">
        <v>111</v>
      </c>
      <c r="H221" s="103">
        <v>16</v>
      </c>
      <c r="I221" s="103">
        <v>10</v>
      </c>
      <c r="J221" s="211">
        <v>744</v>
      </c>
    </row>
    <row r="222" spans="1:10" ht="10.5" customHeight="1">
      <c r="A222" s="283" t="s">
        <v>0</v>
      </c>
      <c r="B222" s="283"/>
      <c r="C222" s="291" t="s">
        <v>1</v>
      </c>
      <c r="D222" s="291" t="s">
        <v>2</v>
      </c>
      <c r="E222" s="293" t="s">
        <v>3</v>
      </c>
      <c r="F222" s="283" t="s">
        <v>4</v>
      </c>
      <c r="G222" s="283" t="s">
        <v>5</v>
      </c>
      <c r="H222" s="283"/>
      <c r="I222" s="283"/>
      <c r="J222" s="283"/>
    </row>
    <row r="223" spans="1:10" ht="35.25" customHeight="1" thickBot="1">
      <c r="A223" s="290"/>
      <c r="B223" s="290"/>
      <c r="C223" s="292"/>
      <c r="D223" s="292"/>
      <c r="E223" s="294"/>
      <c r="F223" s="290"/>
      <c r="G223" s="155" t="s">
        <v>7</v>
      </c>
      <c r="H223" s="155" t="s">
        <v>8</v>
      </c>
      <c r="I223" s="155" t="s">
        <v>9</v>
      </c>
      <c r="J223" s="156" t="s">
        <v>6</v>
      </c>
    </row>
    <row r="224" spans="1:10" ht="14.25" customHeight="1" thickBot="1">
      <c r="A224" s="249" t="s">
        <v>631</v>
      </c>
      <c r="B224" s="169"/>
      <c r="C224" s="170"/>
      <c r="D224" s="170"/>
      <c r="E224" s="171"/>
      <c r="F224" s="169"/>
      <c r="G224" s="169"/>
      <c r="H224" s="172"/>
      <c r="I224" s="169"/>
      <c r="J224" s="173"/>
    </row>
    <row r="225" spans="1:10" ht="12.75" customHeight="1">
      <c r="A225" s="321" t="s">
        <v>250</v>
      </c>
      <c r="B225" s="35" t="s">
        <v>11</v>
      </c>
      <c r="C225" s="66" t="s">
        <v>271</v>
      </c>
      <c r="D225" s="62" t="s">
        <v>88</v>
      </c>
      <c r="E225" s="62">
        <v>1750</v>
      </c>
      <c r="F225" s="322">
        <v>17</v>
      </c>
      <c r="G225" s="33" t="s">
        <v>112</v>
      </c>
      <c r="H225" s="33">
        <v>18</v>
      </c>
      <c r="I225" s="109">
        <v>32.5</v>
      </c>
      <c r="J225" s="53">
        <f>E225*0.6</f>
        <v>1050</v>
      </c>
    </row>
    <row r="226" spans="1:10" ht="12.75" customHeight="1" thickBot="1">
      <c r="A226" s="303"/>
      <c r="B226" s="58" t="s">
        <v>14</v>
      </c>
      <c r="C226" s="65" t="s">
        <v>321</v>
      </c>
      <c r="D226" s="63" t="s">
        <v>88</v>
      </c>
      <c r="E226" s="63">
        <v>1750</v>
      </c>
      <c r="F226" s="301"/>
      <c r="G226" s="55" t="s">
        <v>272</v>
      </c>
      <c r="H226" s="59">
        <v>16</v>
      </c>
      <c r="I226" s="55">
        <v>27</v>
      </c>
      <c r="J226" s="56">
        <f>E226*1.6</f>
        <v>2800</v>
      </c>
    </row>
    <row r="227" spans="1:10" ht="12.75" customHeight="1">
      <c r="A227" s="306" t="s">
        <v>251</v>
      </c>
      <c r="B227" s="35" t="s">
        <v>11</v>
      </c>
      <c r="C227" s="38" t="s">
        <v>280</v>
      </c>
      <c r="D227" s="62">
        <v>1270</v>
      </c>
      <c r="E227" s="62" t="s">
        <v>88</v>
      </c>
      <c r="F227" s="289">
        <v>6</v>
      </c>
      <c r="G227" s="33" t="s">
        <v>299</v>
      </c>
      <c r="H227" s="33">
        <v>30</v>
      </c>
      <c r="I227" s="33">
        <v>38</v>
      </c>
      <c r="J227" s="53">
        <f>D227*1.4</f>
        <v>1778</v>
      </c>
    </row>
    <row r="228" spans="1:10" ht="12.75" customHeight="1" thickBot="1">
      <c r="A228" s="307"/>
      <c r="B228" s="58" t="s">
        <v>14</v>
      </c>
      <c r="C228" s="59" t="s">
        <v>281</v>
      </c>
      <c r="D228" s="63">
        <v>1270</v>
      </c>
      <c r="E228" s="63" t="s">
        <v>88</v>
      </c>
      <c r="F228" s="287"/>
      <c r="G228" s="55" t="s">
        <v>466</v>
      </c>
      <c r="H228" s="55" t="s">
        <v>467</v>
      </c>
      <c r="I228" s="55">
        <v>31</v>
      </c>
      <c r="J228" s="56">
        <f>D228*3.8</f>
        <v>4826</v>
      </c>
    </row>
    <row r="229" spans="1:10" ht="12.75" customHeight="1">
      <c r="A229" s="302" t="s">
        <v>252</v>
      </c>
      <c r="B229" s="35" t="s">
        <v>11</v>
      </c>
      <c r="C229" s="38" t="s">
        <v>283</v>
      </c>
      <c r="D229" s="62">
        <v>1590</v>
      </c>
      <c r="E229" s="62" t="s">
        <v>88</v>
      </c>
      <c r="F229" s="300">
        <v>5</v>
      </c>
      <c r="G229" s="33" t="s">
        <v>285</v>
      </c>
      <c r="H229" s="33">
        <v>11</v>
      </c>
      <c r="I229" s="33">
        <v>31</v>
      </c>
      <c r="J229" s="43">
        <f>D229*0.98</f>
        <v>1558.2</v>
      </c>
    </row>
    <row r="230" spans="1:10" ht="12.75" customHeight="1" thickBot="1">
      <c r="A230" s="303"/>
      <c r="B230" s="58" t="s">
        <v>14</v>
      </c>
      <c r="C230" s="59" t="s">
        <v>284</v>
      </c>
      <c r="D230" s="63">
        <v>1590</v>
      </c>
      <c r="E230" s="63" t="s">
        <v>88</v>
      </c>
      <c r="F230" s="301"/>
      <c r="G230" s="55" t="s">
        <v>279</v>
      </c>
      <c r="H230" s="55">
        <v>7</v>
      </c>
      <c r="I230" s="55">
        <v>25.5</v>
      </c>
      <c r="J230" s="68">
        <f>D230*1.5</f>
        <v>2385</v>
      </c>
    </row>
    <row r="231" spans="1:10" ht="12.75" customHeight="1">
      <c r="A231" s="306" t="s">
        <v>253</v>
      </c>
      <c r="B231" s="35" t="s">
        <v>11</v>
      </c>
      <c r="C231" s="66" t="s">
        <v>286</v>
      </c>
      <c r="D231" s="62" t="s">
        <v>88</v>
      </c>
      <c r="E231" s="62">
        <v>1410</v>
      </c>
      <c r="F231" s="289">
        <v>3</v>
      </c>
      <c r="G231" s="33" t="s">
        <v>288</v>
      </c>
      <c r="H231" s="33" t="s">
        <v>289</v>
      </c>
      <c r="I231" s="33">
        <v>48</v>
      </c>
      <c r="J231" s="53">
        <f>E231*1.3</f>
        <v>1833</v>
      </c>
    </row>
    <row r="232" spans="1:10" ht="12.75" customHeight="1" thickBot="1">
      <c r="A232" s="307"/>
      <c r="B232" s="58" t="s">
        <v>14</v>
      </c>
      <c r="C232" s="65" t="s">
        <v>287</v>
      </c>
      <c r="D232" s="63" t="s">
        <v>88</v>
      </c>
      <c r="E232" s="63">
        <v>1410</v>
      </c>
      <c r="F232" s="287"/>
      <c r="G232" s="55" t="s">
        <v>123</v>
      </c>
      <c r="H232" s="55" t="s">
        <v>290</v>
      </c>
      <c r="I232" s="55">
        <v>37</v>
      </c>
      <c r="J232" s="56">
        <f>E232*2</f>
        <v>2820</v>
      </c>
    </row>
    <row r="233" spans="1:10" ht="12.75" customHeight="1">
      <c r="A233" s="306" t="s">
        <v>294</v>
      </c>
      <c r="B233" s="35" t="s">
        <v>11</v>
      </c>
      <c r="C233" s="66" t="s">
        <v>291</v>
      </c>
      <c r="D233" s="62">
        <v>1590</v>
      </c>
      <c r="E233" s="62" t="s">
        <v>88</v>
      </c>
      <c r="F233" s="300">
        <v>4</v>
      </c>
      <c r="G233" s="33" t="s">
        <v>296</v>
      </c>
      <c r="H233" s="33">
        <v>16</v>
      </c>
      <c r="I233" s="33">
        <v>27</v>
      </c>
      <c r="J233" s="53">
        <f>D233*0.88</f>
        <v>1399.2</v>
      </c>
    </row>
    <row r="234" spans="1:10" ht="12.75" customHeight="1">
      <c r="A234" s="328"/>
      <c r="B234" s="15" t="s">
        <v>14</v>
      </c>
      <c r="C234" s="28" t="s">
        <v>320</v>
      </c>
      <c r="D234" s="19">
        <v>1590</v>
      </c>
      <c r="E234" s="19" t="s">
        <v>88</v>
      </c>
      <c r="F234" s="300"/>
      <c r="G234" s="16" t="s">
        <v>463</v>
      </c>
      <c r="H234" s="16">
        <v>12</v>
      </c>
      <c r="I234" s="16">
        <v>23.5</v>
      </c>
      <c r="J234" s="25">
        <f>D234*1.98</f>
        <v>3148.2</v>
      </c>
    </row>
    <row r="235" spans="1:10" ht="12.75" customHeight="1">
      <c r="A235" s="328" t="s">
        <v>292</v>
      </c>
      <c r="B235" s="15" t="s">
        <v>11</v>
      </c>
      <c r="C235" s="28" t="s">
        <v>293</v>
      </c>
      <c r="D235" s="19">
        <v>1590</v>
      </c>
      <c r="E235" s="19" t="s">
        <v>88</v>
      </c>
      <c r="F235" s="300"/>
      <c r="G235" s="16" t="s">
        <v>296</v>
      </c>
      <c r="H235" s="16">
        <v>32</v>
      </c>
      <c r="I235" s="16">
        <v>19.5</v>
      </c>
      <c r="J235" s="25">
        <f>D235*0.88</f>
        <v>1399.2</v>
      </c>
    </row>
    <row r="236" spans="1:10" ht="12.75" customHeight="1" thickBot="1">
      <c r="A236" s="307"/>
      <c r="B236" s="32" t="s">
        <v>14</v>
      </c>
      <c r="C236" s="65" t="s">
        <v>295</v>
      </c>
      <c r="D236" s="63">
        <v>1590</v>
      </c>
      <c r="E236" s="63" t="s">
        <v>88</v>
      </c>
      <c r="F236" s="301"/>
      <c r="G236" s="55" t="s">
        <v>464</v>
      </c>
      <c r="H236" s="55">
        <v>32</v>
      </c>
      <c r="I236" s="55">
        <v>26.5</v>
      </c>
      <c r="J236" s="56">
        <f>D236*2.65</f>
        <v>4213.5</v>
      </c>
    </row>
    <row r="237" spans="1:10" ht="12.75" customHeight="1">
      <c r="A237" s="306" t="s">
        <v>254</v>
      </c>
      <c r="B237" s="44" t="s">
        <v>11</v>
      </c>
      <c r="C237" s="66" t="s">
        <v>297</v>
      </c>
      <c r="D237" s="62">
        <v>1350</v>
      </c>
      <c r="E237" s="62" t="s">
        <v>88</v>
      </c>
      <c r="F237" s="289">
        <v>6</v>
      </c>
      <c r="G237" s="33" t="s">
        <v>299</v>
      </c>
      <c r="H237" s="33">
        <v>59</v>
      </c>
      <c r="I237" s="33">
        <v>30.5</v>
      </c>
      <c r="J237" s="53">
        <f>D237*1.4</f>
        <v>1889.9999999999998</v>
      </c>
    </row>
    <row r="238" spans="1:10" ht="12.75" customHeight="1" thickBot="1">
      <c r="A238" s="307"/>
      <c r="B238" s="58" t="s">
        <v>14</v>
      </c>
      <c r="C238" s="65" t="s">
        <v>298</v>
      </c>
      <c r="D238" s="63">
        <v>1350</v>
      </c>
      <c r="E238" s="63" t="s">
        <v>88</v>
      </c>
      <c r="F238" s="287"/>
      <c r="G238" s="55" t="s">
        <v>300</v>
      </c>
      <c r="H238" s="55">
        <v>27</v>
      </c>
      <c r="I238" s="55">
        <v>25.5</v>
      </c>
      <c r="J238" s="56">
        <f>D238*3</f>
        <v>4050</v>
      </c>
    </row>
    <row r="239" spans="1:10" ht="12.75" customHeight="1">
      <c r="A239" s="306" t="s">
        <v>255</v>
      </c>
      <c r="B239" s="35" t="s">
        <v>11</v>
      </c>
      <c r="C239" s="93" t="s">
        <v>301</v>
      </c>
      <c r="D239" s="62">
        <v>1410</v>
      </c>
      <c r="E239" s="62" t="s">
        <v>88</v>
      </c>
      <c r="F239" s="289">
        <v>6</v>
      </c>
      <c r="G239" s="33" t="s">
        <v>305</v>
      </c>
      <c r="H239" s="33" t="s">
        <v>458</v>
      </c>
      <c r="I239" s="31">
        <v>29.5</v>
      </c>
      <c r="J239" s="53">
        <f>D239*0.7</f>
        <v>986.9999999999999</v>
      </c>
    </row>
    <row r="240" spans="1:10" ht="12.75" customHeight="1" thickBot="1">
      <c r="A240" s="307"/>
      <c r="B240" s="58" t="s">
        <v>14</v>
      </c>
      <c r="C240" s="94" t="s">
        <v>302</v>
      </c>
      <c r="D240" s="63">
        <v>1410</v>
      </c>
      <c r="E240" s="63" t="s">
        <v>88</v>
      </c>
      <c r="F240" s="287"/>
      <c r="G240" s="55" t="s">
        <v>276</v>
      </c>
      <c r="H240" s="55" t="s">
        <v>459</v>
      </c>
      <c r="I240" s="57">
        <v>26.5</v>
      </c>
      <c r="J240" s="56">
        <f>D240*2</f>
        <v>2820</v>
      </c>
    </row>
    <row r="241" spans="1:10" ht="12.75" customHeight="1">
      <c r="A241" s="306" t="s">
        <v>256</v>
      </c>
      <c r="B241" s="35" t="s">
        <v>11</v>
      </c>
      <c r="C241" s="66" t="s">
        <v>303</v>
      </c>
      <c r="D241" s="62">
        <v>1590</v>
      </c>
      <c r="E241" s="62" t="s">
        <v>88</v>
      </c>
      <c r="F241" s="289">
        <v>6</v>
      </c>
      <c r="G241" s="33" t="s">
        <v>305</v>
      </c>
      <c r="H241" s="33" t="s">
        <v>454</v>
      </c>
      <c r="I241" s="33">
        <v>31.5</v>
      </c>
      <c r="J241" s="53">
        <f>D241*0.7</f>
        <v>1113</v>
      </c>
    </row>
    <row r="242" spans="1:10" ht="12.75" customHeight="1" thickBot="1">
      <c r="A242" s="307"/>
      <c r="B242" s="58" t="s">
        <v>14</v>
      </c>
      <c r="C242" s="65" t="s">
        <v>304</v>
      </c>
      <c r="D242" s="63">
        <v>1590</v>
      </c>
      <c r="E242" s="63" t="s">
        <v>88</v>
      </c>
      <c r="F242" s="287"/>
      <c r="G242" s="55" t="s">
        <v>451</v>
      </c>
      <c r="H242" s="111" t="s">
        <v>453</v>
      </c>
      <c r="I242" s="55">
        <v>30</v>
      </c>
      <c r="J242" s="56">
        <f>D242*2.1</f>
        <v>3339</v>
      </c>
    </row>
    <row r="243" spans="1:10" ht="12.75" customHeight="1">
      <c r="A243" s="306" t="s">
        <v>257</v>
      </c>
      <c r="B243" s="35" t="s">
        <v>11</v>
      </c>
      <c r="C243" s="38" t="s">
        <v>306</v>
      </c>
      <c r="D243" s="62">
        <v>1590</v>
      </c>
      <c r="E243" s="62" t="s">
        <v>88</v>
      </c>
      <c r="F243" s="289">
        <v>9</v>
      </c>
      <c r="G243" s="33" t="s">
        <v>305</v>
      </c>
      <c r="H243" s="110" t="s">
        <v>456</v>
      </c>
      <c r="I243" s="33">
        <v>36</v>
      </c>
      <c r="J243" s="53">
        <f>D243*0.7</f>
        <v>1113</v>
      </c>
    </row>
    <row r="244" spans="1:10" ht="12.75" customHeight="1" thickBot="1">
      <c r="A244" s="307"/>
      <c r="B244" s="58" t="s">
        <v>14</v>
      </c>
      <c r="C244" s="59" t="s">
        <v>307</v>
      </c>
      <c r="D244" s="63">
        <v>1590</v>
      </c>
      <c r="E244" s="63" t="s">
        <v>88</v>
      </c>
      <c r="F244" s="287"/>
      <c r="G244" s="55" t="s">
        <v>455</v>
      </c>
      <c r="H244" s="112" t="s">
        <v>457</v>
      </c>
      <c r="I244" s="55">
        <v>29</v>
      </c>
      <c r="J244" s="56">
        <f>D244*1.85</f>
        <v>2941.5</v>
      </c>
    </row>
    <row r="245" spans="1:10" ht="12.75" customHeight="1">
      <c r="A245" s="306" t="s">
        <v>308</v>
      </c>
      <c r="B245" s="35" t="s">
        <v>11</v>
      </c>
      <c r="C245" s="38" t="s">
        <v>310</v>
      </c>
      <c r="D245" s="62">
        <v>1410</v>
      </c>
      <c r="E245" s="62" t="s">
        <v>88</v>
      </c>
      <c r="F245" s="300">
        <v>8</v>
      </c>
      <c r="G245" s="33" t="s">
        <v>468</v>
      </c>
      <c r="H245" s="33">
        <v>16</v>
      </c>
      <c r="I245" s="33">
        <v>19</v>
      </c>
      <c r="J245" s="53">
        <f>D245*0.6</f>
        <v>846</v>
      </c>
    </row>
    <row r="246" spans="1:10" ht="12.75" customHeight="1">
      <c r="A246" s="328"/>
      <c r="B246" s="15" t="s">
        <v>14</v>
      </c>
      <c r="C246" s="20" t="s">
        <v>311</v>
      </c>
      <c r="D246" s="19">
        <v>1410</v>
      </c>
      <c r="E246" s="19" t="s">
        <v>88</v>
      </c>
      <c r="F246" s="300"/>
      <c r="G246" s="16" t="s">
        <v>469</v>
      </c>
      <c r="H246" s="16">
        <v>9</v>
      </c>
      <c r="I246" s="16">
        <v>14</v>
      </c>
      <c r="J246" s="25">
        <f>D246*1.26</f>
        <v>1776.6</v>
      </c>
    </row>
    <row r="247" spans="1:10" ht="12.75" customHeight="1">
      <c r="A247" s="328" t="s">
        <v>309</v>
      </c>
      <c r="B247" s="15" t="s">
        <v>11</v>
      </c>
      <c r="C247" s="20" t="s">
        <v>312</v>
      </c>
      <c r="D247" s="19">
        <v>1410</v>
      </c>
      <c r="E247" s="19" t="s">
        <v>88</v>
      </c>
      <c r="F247" s="300"/>
      <c r="G247" s="16" t="s">
        <v>470</v>
      </c>
      <c r="H247" s="16">
        <v>44</v>
      </c>
      <c r="I247" s="16">
        <v>17.5</v>
      </c>
      <c r="J247" s="25">
        <f>D247*0.9</f>
        <v>1269</v>
      </c>
    </row>
    <row r="248" spans="1:10" ht="12.75" customHeight="1" thickBot="1">
      <c r="A248" s="307"/>
      <c r="B248" s="58" t="s">
        <v>14</v>
      </c>
      <c r="C248" s="59" t="s">
        <v>313</v>
      </c>
      <c r="D248" s="63">
        <v>1410</v>
      </c>
      <c r="E248" s="63" t="s">
        <v>88</v>
      </c>
      <c r="F248" s="301"/>
      <c r="G248" s="55" t="s">
        <v>471</v>
      </c>
      <c r="H248" s="55">
        <v>20</v>
      </c>
      <c r="I248" s="55">
        <v>15</v>
      </c>
      <c r="J248" s="56">
        <f>D248*1.55</f>
        <v>2185.5</v>
      </c>
    </row>
    <row r="249" spans="1:10" ht="12.75" customHeight="1">
      <c r="A249" s="302" t="s">
        <v>258</v>
      </c>
      <c r="B249" s="35" t="s">
        <v>11</v>
      </c>
      <c r="C249" s="38" t="s">
        <v>314</v>
      </c>
      <c r="D249" s="62">
        <v>1350</v>
      </c>
      <c r="E249" s="62" t="s">
        <v>88</v>
      </c>
      <c r="F249" s="300">
        <v>10</v>
      </c>
      <c r="G249" s="33" t="s">
        <v>460</v>
      </c>
      <c r="H249" s="33">
        <v>44</v>
      </c>
      <c r="I249" s="33">
        <v>28</v>
      </c>
      <c r="J249" s="43">
        <f>D249*1.27</f>
        <v>1714.5</v>
      </c>
    </row>
    <row r="250" spans="1:10" ht="12.75" customHeight="1" thickBot="1">
      <c r="A250" s="303"/>
      <c r="B250" s="58" t="s">
        <v>14</v>
      </c>
      <c r="C250" s="59" t="s">
        <v>315</v>
      </c>
      <c r="D250" s="63">
        <v>1350</v>
      </c>
      <c r="E250" s="63" t="s">
        <v>88</v>
      </c>
      <c r="F250" s="301"/>
      <c r="G250" s="55" t="s">
        <v>461</v>
      </c>
      <c r="H250" s="55">
        <v>32</v>
      </c>
      <c r="I250" s="55">
        <v>26</v>
      </c>
      <c r="J250" s="68">
        <f>D250*2.78</f>
        <v>3752.9999999999995</v>
      </c>
    </row>
    <row r="251" spans="1:10" ht="12.75" customHeight="1">
      <c r="A251" s="306" t="s">
        <v>259</v>
      </c>
      <c r="B251" s="35" t="s">
        <v>11</v>
      </c>
      <c r="C251" s="66" t="s">
        <v>317</v>
      </c>
      <c r="D251" s="62" t="s">
        <v>88</v>
      </c>
      <c r="E251" s="41">
        <v>1810</v>
      </c>
      <c r="F251" s="289">
        <v>5</v>
      </c>
      <c r="G251" s="33" t="s">
        <v>274</v>
      </c>
      <c r="H251" s="33">
        <v>12</v>
      </c>
      <c r="I251" s="33">
        <v>34</v>
      </c>
      <c r="J251" s="53">
        <f>E251*0.4</f>
        <v>724</v>
      </c>
    </row>
    <row r="252" spans="1:10" ht="12.75" customHeight="1" thickBot="1">
      <c r="A252" s="307"/>
      <c r="B252" s="58" t="s">
        <v>14</v>
      </c>
      <c r="C252" s="65" t="s">
        <v>318</v>
      </c>
      <c r="D252" s="63" t="s">
        <v>88</v>
      </c>
      <c r="E252" s="60">
        <v>1810</v>
      </c>
      <c r="F252" s="287"/>
      <c r="G252" s="55" t="s">
        <v>60</v>
      </c>
      <c r="H252" s="55">
        <v>8</v>
      </c>
      <c r="I252" s="55">
        <v>30</v>
      </c>
      <c r="J252" s="56">
        <f>E252*0.8</f>
        <v>1448</v>
      </c>
    </row>
    <row r="253" spans="1:10" ht="12.75" customHeight="1">
      <c r="A253" s="306" t="s">
        <v>260</v>
      </c>
      <c r="B253" s="35" t="s">
        <v>11</v>
      </c>
      <c r="C253" s="66" t="s">
        <v>273</v>
      </c>
      <c r="D253" s="62" t="s">
        <v>88</v>
      </c>
      <c r="E253" s="41">
        <v>1810</v>
      </c>
      <c r="F253" s="289">
        <v>14</v>
      </c>
      <c r="G253" s="33" t="s">
        <v>274</v>
      </c>
      <c r="H253" s="33">
        <v>12</v>
      </c>
      <c r="I253" s="33">
        <v>26</v>
      </c>
      <c r="J253" s="53">
        <f>E253*0.4</f>
        <v>724</v>
      </c>
    </row>
    <row r="254" spans="1:10" ht="12.75" customHeight="1" thickBot="1">
      <c r="A254" s="307"/>
      <c r="B254" s="58" t="s">
        <v>14</v>
      </c>
      <c r="C254" s="65" t="s">
        <v>319</v>
      </c>
      <c r="D254" s="63" t="s">
        <v>88</v>
      </c>
      <c r="E254" s="60">
        <v>1810</v>
      </c>
      <c r="F254" s="287"/>
      <c r="G254" s="55" t="s">
        <v>60</v>
      </c>
      <c r="H254" s="55">
        <v>8</v>
      </c>
      <c r="I254" s="55">
        <v>21</v>
      </c>
      <c r="J254" s="56">
        <f>E254*0.8</f>
        <v>1448</v>
      </c>
    </row>
    <row r="255" spans="1:10" ht="12.75" customHeight="1">
      <c r="A255" s="306" t="s">
        <v>261</v>
      </c>
      <c r="B255" s="35" t="s">
        <v>11</v>
      </c>
      <c r="C255" s="66" t="s">
        <v>322</v>
      </c>
      <c r="D255" s="62" t="s">
        <v>88</v>
      </c>
      <c r="E255" s="41">
        <v>1750</v>
      </c>
      <c r="F255" s="289">
        <v>16</v>
      </c>
      <c r="G255" s="33" t="s">
        <v>110</v>
      </c>
      <c r="H255" s="33">
        <v>21</v>
      </c>
      <c r="I255" s="33">
        <v>33</v>
      </c>
      <c r="J255" s="53">
        <f>E255*0.7</f>
        <v>1225</v>
      </c>
    </row>
    <row r="256" spans="1:10" ht="12.75" customHeight="1" thickBot="1">
      <c r="A256" s="307"/>
      <c r="B256" s="58" t="s">
        <v>14</v>
      </c>
      <c r="C256" s="65" t="s">
        <v>323</v>
      </c>
      <c r="D256" s="63" t="s">
        <v>88</v>
      </c>
      <c r="E256" s="60">
        <v>1750</v>
      </c>
      <c r="F256" s="287"/>
      <c r="G256" s="55" t="s">
        <v>324</v>
      </c>
      <c r="H256" s="55">
        <v>18</v>
      </c>
      <c r="I256" s="55">
        <v>31</v>
      </c>
      <c r="J256" s="56">
        <f>E256*1.8</f>
        <v>3150</v>
      </c>
    </row>
    <row r="257" spans="1:10" ht="12.75" customHeight="1">
      <c r="A257" s="306" t="s">
        <v>262</v>
      </c>
      <c r="B257" s="35" t="s">
        <v>11</v>
      </c>
      <c r="C257" s="93" t="s">
        <v>325</v>
      </c>
      <c r="D257" s="62">
        <v>1590</v>
      </c>
      <c r="E257" s="62" t="s">
        <v>88</v>
      </c>
      <c r="F257" s="289">
        <v>8</v>
      </c>
      <c r="G257" s="33" t="s">
        <v>327</v>
      </c>
      <c r="H257" s="33" t="s">
        <v>452</v>
      </c>
      <c r="I257" s="31">
        <v>36</v>
      </c>
      <c r="J257" s="53">
        <f>D257*1</f>
        <v>1590</v>
      </c>
    </row>
    <row r="258" spans="1:10" ht="12.75" customHeight="1" thickBot="1">
      <c r="A258" s="307"/>
      <c r="B258" s="58" t="s">
        <v>14</v>
      </c>
      <c r="C258" s="94" t="s">
        <v>326</v>
      </c>
      <c r="D258" s="63">
        <v>1590</v>
      </c>
      <c r="E258" s="63" t="s">
        <v>88</v>
      </c>
      <c r="F258" s="287"/>
      <c r="G258" s="55" t="s">
        <v>451</v>
      </c>
      <c r="H258" s="108" t="s">
        <v>453</v>
      </c>
      <c r="I258" s="57">
        <v>29.5</v>
      </c>
      <c r="J258" s="56">
        <f>D258*2.1</f>
        <v>3339</v>
      </c>
    </row>
    <row r="259" spans="1:10" ht="12.75" customHeight="1">
      <c r="A259" s="306" t="s">
        <v>263</v>
      </c>
      <c r="B259" s="35" t="s">
        <v>11</v>
      </c>
      <c r="C259" s="66" t="s">
        <v>328</v>
      </c>
      <c r="D259" s="62">
        <v>1590</v>
      </c>
      <c r="E259" s="62" t="s">
        <v>88</v>
      </c>
      <c r="F259" s="289">
        <v>6</v>
      </c>
      <c r="G259" s="33" t="s">
        <v>465</v>
      </c>
      <c r="H259" s="33">
        <v>23</v>
      </c>
      <c r="I259" s="33">
        <v>37</v>
      </c>
      <c r="J259" s="53">
        <f>D259*1.12</f>
        <v>1780.8000000000002</v>
      </c>
    </row>
    <row r="260" spans="1:10" ht="12.75" customHeight="1" thickBot="1">
      <c r="A260" s="307"/>
      <c r="B260" s="58" t="s">
        <v>14</v>
      </c>
      <c r="C260" s="65" t="s">
        <v>329</v>
      </c>
      <c r="D260" s="63">
        <v>1590</v>
      </c>
      <c r="E260" s="63" t="s">
        <v>88</v>
      </c>
      <c r="F260" s="287"/>
      <c r="G260" s="55" t="s">
        <v>463</v>
      </c>
      <c r="H260" s="55">
        <v>12</v>
      </c>
      <c r="I260" s="55">
        <v>24</v>
      </c>
      <c r="J260" s="56">
        <f>D260*1.98</f>
        <v>3148.2</v>
      </c>
    </row>
    <row r="261" spans="1:10" ht="12.75" customHeight="1">
      <c r="A261" s="306" t="s">
        <v>264</v>
      </c>
      <c r="B261" s="35" t="s">
        <v>11</v>
      </c>
      <c r="C261" s="38" t="s">
        <v>330</v>
      </c>
      <c r="D261" s="62">
        <v>1650</v>
      </c>
      <c r="E261" s="62" t="s">
        <v>88</v>
      </c>
      <c r="F261" s="289">
        <v>14</v>
      </c>
      <c r="G261" s="33" t="s">
        <v>450</v>
      </c>
      <c r="H261" s="33">
        <v>7</v>
      </c>
      <c r="I261" s="33">
        <v>30</v>
      </c>
      <c r="J261" s="53">
        <f>D261*0.62</f>
        <v>1023</v>
      </c>
    </row>
    <row r="262" spans="1:10" ht="12.75" customHeight="1" thickBot="1">
      <c r="A262" s="307"/>
      <c r="B262" s="58" t="s">
        <v>14</v>
      </c>
      <c r="C262" s="59" t="s">
        <v>331</v>
      </c>
      <c r="D262" s="63">
        <v>1650</v>
      </c>
      <c r="E262" s="63" t="s">
        <v>88</v>
      </c>
      <c r="F262" s="287"/>
      <c r="G262" s="55" t="s">
        <v>26</v>
      </c>
      <c r="H262" s="59">
        <v>6</v>
      </c>
      <c r="I262" s="55">
        <v>27</v>
      </c>
      <c r="J262" s="56">
        <f>D262*1.3</f>
        <v>2145</v>
      </c>
    </row>
    <row r="263" spans="1:10" ht="12.75" customHeight="1">
      <c r="A263" s="306" t="s">
        <v>264</v>
      </c>
      <c r="B263" s="35" t="s">
        <v>11</v>
      </c>
      <c r="C263" s="38" t="s">
        <v>330</v>
      </c>
      <c r="D263" s="62">
        <v>1650</v>
      </c>
      <c r="E263" s="62" t="s">
        <v>88</v>
      </c>
      <c r="F263" s="289">
        <v>14</v>
      </c>
      <c r="G263" s="33" t="s">
        <v>332</v>
      </c>
      <c r="H263" s="33">
        <v>42</v>
      </c>
      <c r="I263" s="33">
        <v>34</v>
      </c>
      <c r="J263" s="53">
        <f>D263*0.9</f>
        <v>1485</v>
      </c>
    </row>
    <row r="264" spans="1:10" ht="12.75" customHeight="1" thickBot="1">
      <c r="A264" s="307"/>
      <c r="B264" s="58" t="s">
        <v>14</v>
      </c>
      <c r="C264" s="59" t="s">
        <v>331</v>
      </c>
      <c r="D264" s="63">
        <v>1650</v>
      </c>
      <c r="E264" s="63" t="s">
        <v>88</v>
      </c>
      <c r="F264" s="287"/>
      <c r="G264" s="55" t="s">
        <v>282</v>
      </c>
      <c r="H264" s="59">
        <v>32</v>
      </c>
      <c r="I264" s="55">
        <v>30</v>
      </c>
      <c r="J264" s="56">
        <f>D264*3.5</f>
        <v>5775</v>
      </c>
    </row>
    <row r="265" spans="1:10" ht="12.75" customHeight="1">
      <c r="A265" s="306" t="s">
        <v>265</v>
      </c>
      <c r="B265" s="35" t="s">
        <v>11</v>
      </c>
      <c r="C265" s="38" t="s">
        <v>333</v>
      </c>
      <c r="D265" s="62">
        <v>1590</v>
      </c>
      <c r="E265" s="62" t="s">
        <v>88</v>
      </c>
      <c r="F265" s="289">
        <v>8</v>
      </c>
      <c r="G265" s="33" t="s">
        <v>277</v>
      </c>
      <c r="H265" s="33">
        <v>24</v>
      </c>
      <c r="I265" s="33">
        <v>29.5</v>
      </c>
      <c r="J265" s="53">
        <f>D265*0.8</f>
        <v>1272</v>
      </c>
    </row>
    <row r="266" spans="1:10" ht="12.75" customHeight="1" thickBot="1">
      <c r="A266" s="307"/>
      <c r="B266" s="58" t="s">
        <v>14</v>
      </c>
      <c r="C266" s="59" t="s">
        <v>334</v>
      </c>
      <c r="D266" s="63">
        <v>1590</v>
      </c>
      <c r="E266" s="63" t="s">
        <v>88</v>
      </c>
      <c r="F266" s="287"/>
      <c r="G266" s="55" t="s">
        <v>462</v>
      </c>
      <c r="H266" s="55">
        <v>14</v>
      </c>
      <c r="I266" s="55">
        <v>22.5</v>
      </c>
      <c r="J266" s="56">
        <f>D266*2.31</f>
        <v>3672.9</v>
      </c>
    </row>
    <row r="267" spans="1:10" ht="12.75" customHeight="1">
      <c r="A267" s="306" t="s">
        <v>266</v>
      </c>
      <c r="B267" s="35" t="s">
        <v>11</v>
      </c>
      <c r="C267" s="66" t="s">
        <v>336</v>
      </c>
      <c r="D267" s="62">
        <v>1010</v>
      </c>
      <c r="E267" s="62" t="s">
        <v>88</v>
      </c>
      <c r="F267" s="289">
        <v>5</v>
      </c>
      <c r="G267" s="33" t="s">
        <v>338</v>
      </c>
      <c r="H267" s="33">
        <v>64</v>
      </c>
      <c r="I267" s="33">
        <v>22.5</v>
      </c>
      <c r="J267" s="53">
        <f>D267</f>
        <v>1010</v>
      </c>
    </row>
    <row r="268" spans="1:10" ht="12.75" customHeight="1" thickBot="1">
      <c r="A268" s="307"/>
      <c r="B268" s="58" t="s">
        <v>14</v>
      </c>
      <c r="C268" s="65" t="s">
        <v>337</v>
      </c>
      <c r="D268" s="63">
        <v>1010</v>
      </c>
      <c r="E268" s="63" t="s">
        <v>88</v>
      </c>
      <c r="F268" s="287"/>
      <c r="G268" s="55" t="s">
        <v>316</v>
      </c>
      <c r="H268" s="55">
        <v>38</v>
      </c>
      <c r="I268" s="55">
        <v>18</v>
      </c>
      <c r="J268" s="56">
        <f>D268*2.5</f>
        <v>2525</v>
      </c>
    </row>
    <row r="269" spans="1:10" ht="12.75" customHeight="1">
      <c r="A269" s="302" t="s">
        <v>267</v>
      </c>
      <c r="B269" s="35" t="s">
        <v>11</v>
      </c>
      <c r="C269" s="93" t="s">
        <v>339</v>
      </c>
      <c r="D269" s="41">
        <v>1050</v>
      </c>
      <c r="E269" s="62" t="s">
        <v>88</v>
      </c>
      <c r="F269" s="30">
        <v>16</v>
      </c>
      <c r="G269" s="33" t="s">
        <v>338</v>
      </c>
      <c r="H269" s="33">
        <v>60</v>
      </c>
      <c r="I269" s="31">
        <v>20</v>
      </c>
      <c r="J269" s="53">
        <f>D269</f>
        <v>1050</v>
      </c>
    </row>
    <row r="270" spans="1:10" ht="12.75" customHeight="1">
      <c r="A270" s="306"/>
      <c r="B270" s="15" t="s">
        <v>14</v>
      </c>
      <c r="C270" s="29" t="s">
        <v>340</v>
      </c>
      <c r="D270" s="17">
        <v>1050</v>
      </c>
      <c r="E270" s="19" t="s">
        <v>88</v>
      </c>
      <c r="F270" s="30"/>
      <c r="G270" s="16" t="s">
        <v>316</v>
      </c>
      <c r="H270" s="16">
        <v>32</v>
      </c>
      <c r="I270" s="18">
        <v>17</v>
      </c>
      <c r="J270" s="25">
        <f>D270*2.5</f>
        <v>2625</v>
      </c>
    </row>
    <row r="271" spans="1:10" ht="12.75" customHeight="1" thickBot="1">
      <c r="A271" s="64" t="s">
        <v>341</v>
      </c>
      <c r="B271" s="58" t="s">
        <v>11</v>
      </c>
      <c r="C271" s="94" t="s">
        <v>342</v>
      </c>
      <c r="D271" s="60">
        <v>1050</v>
      </c>
      <c r="E271" s="63" t="s">
        <v>88</v>
      </c>
      <c r="F271" s="86"/>
      <c r="G271" s="55" t="s">
        <v>343</v>
      </c>
      <c r="H271" s="55">
        <v>140</v>
      </c>
      <c r="I271" s="57">
        <v>24.5</v>
      </c>
      <c r="J271" s="56">
        <f>D271*1.15</f>
        <v>1207.5</v>
      </c>
    </row>
    <row r="272" spans="1:10" ht="12.75" customHeight="1">
      <c r="A272" s="328" t="s">
        <v>268</v>
      </c>
      <c r="B272" s="15" t="s">
        <v>11</v>
      </c>
      <c r="C272" s="28" t="s">
        <v>344</v>
      </c>
      <c r="D272" s="17">
        <v>1050</v>
      </c>
      <c r="E272" s="19" t="s">
        <v>88</v>
      </c>
      <c r="F272" s="320">
        <v>9</v>
      </c>
      <c r="G272" s="16" t="s">
        <v>346</v>
      </c>
      <c r="H272" s="16">
        <v>60</v>
      </c>
      <c r="I272" s="16">
        <v>19</v>
      </c>
      <c r="J272" s="25">
        <f>D272*1.03</f>
        <v>1081.5</v>
      </c>
    </row>
    <row r="273" spans="1:10" ht="12.75" customHeight="1" thickBot="1">
      <c r="A273" s="307"/>
      <c r="B273" s="58" t="s">
        <v>14</v>
      </c>
      <c r="C273" s="94" t="s">
        <v>345</v>
      </c>
      <c r="D273" s="60">
        <v>1050</v>
      </c>
      <c r="E273" s="63" t="s">
        <v>88</v>
      </c>
      <c r="F273" s="287"/>
      <c r="G273" s="55" t="s">
        <v>347</v>
      </c>
      <c r="H273" s="55">
        <v>30</v>
      </c>
      <c r="I273" s="113">
        <v>17.5</v>
      </c>
      <c r="J273" s="56">
        <f>D273*2.31</f>
        <v>2425.5</v>
      </c>
    </row>
    <row r="274" spans="1:10" ht="12.75" customHeight="1">
      <c r="A274" s="306" t="s">
        <v>269</v>
      </c>
      <c r="B274" s="35" t="s">
        <v>11</v>
      </c>
      <c r="C274" s="66" t="s">
        <v>348</v>
      </c>
      <c r="D274" s="41">
        <v>1090</v>
      </c>
      <c r="E274" s="62" t="s">
        <v>88</v>
      </c>
      <c r="F274" s="289">
        <v>8</v>
      </c>
      <c r="G274" s="33" t="s">
        <v>350</v>
      </c>
      <c r="H274" s="33">
        <v>90</v>
      </c>
      <c r="I274" s="33">
        <v>20</v>
      </c>
      <c r="J274" s="53">
        <f>D274*1.54</f>
        <v>1678.6000000000001</v>
      </c>
    </row>
    <row r="275" spans="1:10" ht="12.75" customHeight="1" thickBot="1">
      <c r="A275" s="307"/>
      <c r="B275" s="58" t="s">
        <v>14</v>
      </c>
      <c r="C275" s="94" t="s">
        <v>349</v>
      </c>
      <c r="D275" s="60">
        <v>1090</v>
      </c>
      <c r="E275" s="63" t="s">
        <v>88</v>
      </c>
      <c r="F275" s="287"/>
      <c r="G275" s="55" t="s">
        <v>351</v>
      </c>
      <c r="H275" s="59">
        <v>44</v>
      </c>
      <c r="I275" s="55">
        <v>18</v>
      </c>
      <c r="J275" s="56">
        <f>D275*3.4</f>
        <v>3706</v>
      </c>
    </row>
    <row r="276" spans="1:10" ht="12.75" customHeight="1">
      <c r="A276" s="306" t="s">
        <v>270</v>
      </c>
      <c r="B276" s="35" t="s">
        <v>11</v>
      </c>
      <c r="C276" s="66" t="s">
        <v>352</v>
      </c>
      <c r="D276" s="41">
        <v>1090</v>
      </c>
      <c r="E276" s="62" t="s">
        <v>88</v>
      </c>
      <c r="F276" s="289">
        <v>8</v>
      </c>
      <c r="G276" s="33" t="s">
        <v>354</v>
      </c>
      <c r="H276" s="33">
        <v>54</v>
      </c>
      <c r="I276" s="33">
        <v>24</v>
      </c>
      <c r="J276" s="53">
        <f>D276*1.1</f>
        <v>1199</v>
      </c>
    </row>
    <row r="277" spans="1:10" ht="12.75" customHeight="1" thickBot="1">
      <c r="A277" s="307"/>
      <c r="B277" s="58" t="s">
        <v>14</v>
      </c>
      <c r="C277" s="65" t="s">
        <v>353</v>
      </c>
      <c r="D277" s="60">
        <v>1090</v>
      </c>
      <c r="E277" s="63" t="s">
        <v>88</v>
      </c>
      <c r="F277" s="287"/>
      <c r="G277" s="55" t="s">
        <v>355</v>
      </c>
      <c r="H277" s="55">
        <v>26</v>
      </c>
      <c r="I277" s="55">
        <v>16</v>
      </c>
      <c r="J277" s="56">
        <f>D277*2</f>
        <v>2180</v>
      </c>
    </row>
    <row r="278" spans="1:10" ht="12.75" customHeight="1">
      <c r="A278" s="283" t="s">
        <v>0</v>
      </c>
      <c r="B278" s="283"/>
      <c r="C278" s="291" t="s">
        <v>1</v>
      </c>
      <c r="D278" s="291" t="s">
        <v>2</v>
      </c>
      <c r="E278" s="293" t="s">
        <v>3</v>
      </c>
      <c r="F278" s="283" t="s">
        <v>4</v>
      </c>
      <c r="G278" s="283" t="s">
        <v>5</v>
      </c>
      <c r="H278" s="283"/>
      <c r="I278" s="283"/>
      <c r="J278" s="283"/>
    </row>
    <row r="279" spans="1:10" ht="41.25" customHeight="1" thickBot="1">
      <c r="A279" s="290"/>
      <c r="B279" s="290"/>
      <c r="C279" s="292"/>
      <c r="D279" s="292"/>
      <c r="E279" s="294"/>
      <c r="F279" s="290"/>
      <c r="G279" s="155" t="s">
        <v>7</v>
      </c>
      <c r="H279" s="155" t="s">
        <v>8</v>
      </c>
      <c r="I279" s="155" t="s">
        <v>9</v>
      </c>
      <c r="J279" s="156" t="s">
        <v>6</v>
      </c>
    </row>
    <row r="280" spans="1:10" ht="13.5" customHeight="1" thickBot="1">
      <c r="A280" s="249" t="s">
        <v>645</v>
      </c>
      <c r="B280" s="250"/>
      <c r="C280" s="250"/>
      <c r="D280" s="250"/>
      <c r="E280" s="250"/>
      <c r="F280" s="250"/>
      <c r="G280" s="250"/>
      <c r="H280" s="250"/>
      <c r="I280" s="250"/>
      <c r="J280" s="47"/>
    </row>
    <row r="281" spans="1:10" ht="13.5" customHeight="1">
      <c r="A281" s="306" t="s">
        <v>356</v>
      </c>
      <c r="B281" s="35" t="s">
        <v>11</v>
      </c>
      <c r="C281" s="66" t="s">
        <v>389</v>
      </c>
      <c r="D281" s="62" t="s">
        <v>88</v>
      </c>
      <c r="E281" s="62">
        <v>1500</v>
      </c>
      <c r="F281" s="289">
        <v>4</v>
      </c>
      <c r="G281" s="33" t="s">
        <v>29</v>
      </c>
      <c r="H281" s="33">
        <v>15</v>
      </c>
      <c r="I281" s="33">
        <v>18</v>
      </c>
      <c r="J281" s="53">
        <f>E281*0.5</f>
        <v>750</v>
      </c>
    </row>
    <row r="282" spans="1:10" ht="13.5" customHeight="1" thickBot="1">
      <c r="A282" s="307"/>
      <c r="B282" s="58" t="s">
        <v>14</v>
      </c>
      <c r="C282" s="94" t="s">
        <v>390</v>
      </c>
      <c r="D282" s="63" t="s">
        <v>88</v>
      </c>
      <c r="E282" s="63">
        <v>1500</v>
      </c>
      <c r="F282" s="287"/>
      <c r="G282" s="55" t="s">
        <v>52</v>
      </c>
      <c r="H282" s="55">
        <v>10</v>
      </c>
      <c r="I282" s="55">
        <v>13</v>
      </c>
      <c r="J282" s="56">
        <f>E282</f>
        <v>1500</v>
      </c>
    </row>
    <row r="283" spans="1:10" ht="13.5" customHeight="1">
      <c r="A283" s="306" t="s">
        <v>357</v>
      </c>
      <c r="B283" s="35" t="s">
        <v>11</v>
      </c>
      <c r="C283" s="93" t="s">
        <v>46</v>
      </c>
      <c r="D283" s="41">
        <v>1500</v>
      </c>
      <c r="E283" s="62" t="s">
        <v>88</v>
      </c>
      <c r="F283" s="289">
        <v>5</v>
      </c>
      <c r="G283" s="33" t="s">
        <v>393</v>
      </c>
      <c r="H283" s="33" t="s">
        <v>386</v>
      </c>
      <c r="I283" s="33">
        <v>53</v>
      </c>
      <c r="J283" s="53">
        <f>D283*1</f>
        <v>1500</v>
      </c>
    </row>
    <row r="284" spans="1:10" ht="13.5" customHeight="1" thickBot="1">
      <c r="A284" s="307"/>
      <c r="B284" s="58" t="s">
        <v>14</v>
      </c>
      <c r="C284" s="94" t="s">
        <v>46</v>
      </c>
      <c r="D284" s="60">
        <v>1500</v>
      </c>
      <c r="E284" s="63" t="s">
        <v>88</v>
      </c>
      <c r="F284" s="287"/>
      <c r="G284" s="55" t="s">
        <v>394</v>
      </c>
      <c r="H284" s="59" t="s">
        <v>387</v>
      </c>
      <c r="I284" s="55">
        <v>45</v>
      </c>
      <c r="J284" s="56">
        <f>D284*3</f>
        <v>4500</v>
      </c>
    </row>
    <row r="285" spans="1:10" ht="13.5" customHeight="1">
      <c r="A285" s="306" t="s">
        <v>358</v>
      </c>
      <c r="B285" s="35" t="s">
        <v>11</v>
      </c>
      <c r="C285" s="93" t="s">
        <v>46</v>
      </c>
      <c r="D285" s="41">
        <v>1500</v>
      </c>
      <c r="E285" s="62" t="s">
        <v>88</v>
      </c>
      <c r="F285" s="289">
        <v>5</v>
      </c>
      <c r="G285" s="33" t="s">
        <v>395</v>
      </c>
      <c r="H285" s="33" t="s">
        <v>388</v>
      </c>
      <c r="I285" s="33">
        <v>45</v>
      </c>
      <c r="J285" s="53">
        <f>D285*1.5</f>
        <v>2250</v>
      </c>
    </row>
    <row r="286" spans="1:10" ht="13.5" customHeight="1" thickBot="1">
      <c r="A286" s="307"/>
      <c r="B286" s="58" t="s">
        <v>14</v>
      </c>
      <c r="C286" s="94" t="s">
        <v>46</v>
      </c>
      <c r="D286" s="60">
        <v>1500</v>
      </c>
      <c r="E286" s="63" t="s">
        <v>88</v>
      </c>
      <c r="F286" s="287"/>
      <c r="G286" s="55" t="s">
        <v>394</v>
      </c>
      <c r="H286" s="55" t="s">
        <v>387</v>
      </c>
      <c r="I286" s="55">
        <v>30</v>
      </c>
      <c r="J286" s="56">
        <f>D286*3</f>
        <v>4500</v>
      </c>
    </row>
    <row r="287" spans="1:10" ht="13.5" customHeight="1">
      <c r="A287" s="306" t="s">
        <v>359</v>
      </c>
      <c r="B287" s="35" t="s">
        <v>11</v>
      </c>
      <c r="C287" s="93" t="s">
        <v>46</v>
      </c>
      <c r="D287" s="41">
        <v>1500</v>
      </c>
      <c r="E287" s="62" t="s">
        <v>88</v>
      </c>
      <c r="F287" s="289">
        <v>4</v>
      </c>
      <c r="G287" s="33" t="s">
        <v>393</v>
      </c>
      <c r="H287" s="33">
        <v>30</v>
      </c>
      <c r="I287" s="33">
        <v>37</v>
      </c>
      <c r="J287" s="53">
        <f>D287*1</f>
        <v>1500</v>
      </c>
    </row>
    <row r="288" spans="1:10" ht="13.5" customHeight="1" thickBot="1">
      <c r="A288" s="307"/>
      <c r="B288" s="58" t="s">
        <v>14</v>
      </c>
      <c r="C288" s="94" t="s">
        <v>46</v>
      </c>
      <c r="D288" s="60">
        <v>1500</v>
      </c>
      <c r="E288" s="63" t="s">
        <v>88</v>
      </c>
      <c r="F288" s="287"/>
      <c r="G288" s="55" t="s">
        <v>394</v>
      </c>
      <c r="H288" s="55">
        <v>15</v>
      </c>
      <c r="I288" s="55">
        <v>44</v>
      </c>
      <c r="J288" s="56">
        <f>D288*3</f>
        <v>4500</v>
      </c>
    </row>
    <row r="289" spans="1:10" ht="13.5" customHeight="1">
      <c r="A289" s="306" t="s">
        <v>360</v>
      </c>
      <c r="B289" s="35" t="s">
        <v>11</v>
      </c>
      <c r="C289" s="93" t="s">
        <v>46</v>
      </c>
      <c r="D289" s="41">
        <v>1500</v>
      </c>
      <c r="E289" s="62" t="s">
        <v>88</v>
      </c>
      <c r="F289" s="289">
        <v>3</v>
      </c>
      <c r="G289" s="33" t="s">
        <v>396</v>
      </c>
      <c r="H289" s="33">
        <v>36</v>
      </c>
      <c r="I289" s="33">
        <v>50</v>
      </c>
      <c r="J289" s="53">
        <f>D289*1</f>
        <v>1500</v>
      </c>
    </row>
    <row r="290" spans="1:10" ht="13.5" customHeight="1" thickBot="1">
      <c r="A290" s="307"/>
      <c r="B290" s="58" t="s">
        <v>14</v>
      </c>
      <c r="C290" s="94" t="s">
        <v>46</v>
      </c>
      <c r="D290" s="60">
        <v>1500</v>
      </c>
      <c r="E290" s="63" t="s">
        <v>88</v>
      </c>
      <c r="F290" s="287"/>
      <c r="G290" s="55" t="s">
        <v>397</v>
      </c>
      <c r="H290" s="59">
        <v>10</v>
      </c>
      <c r="I290" s="55">
        <v>20</v>
      </c>
      <c r="J290" s="56">
        <f>D290*2</f>
        <v>3000</v>
      </c>
    </row>
    <row r="291" spans="1:10" ht="13.5" customHeight="1">
      <c r="A291" s="306" t="s">
        <v>361</v>
      </c>
      <c r="B291" s="35" t="s">
        <v>11</v>
      </c>
      <c r="C291" s="93" t="s">
        <v>46</v>
      </c>
      <c r="D291" s="41">
        <v>1500</v>
      </c>
      <c r="E291" s="62" t="s">
        <v>88</v>
      </c>
      <c r="F291" s="289">
        <v>3</v>
      </c>
      <c r="G291" s="33" t="s">
        <v>393</v>
      </c>
      <c r="H291" s="33">
        <v>20</v>
      </c>
      <c r="I291" s="33">
        <v>40</v>
      </c>
      <c r="J291" s="53">
        <f>D291*1</f>
        <v>1500</v>
      </c>
    </row>
    <row r="292" spans="1:10" ht="13.5" customHeight="1" thickBot="1">
      <c r="A292" s="307"/>
      <c r="B292" s="58" t="s">
        <v>14</v>
      </c>
      <c r="C292" s="94" t="s">
        <v>46</v>
      </c>
      <c r="D292" s="60">
        <v>1500</v>
      </c>
      <c r="E292" s="63" t="s">
        <v>88</v>
      </c>
      <c r="F292" s="287"/>
      <c r="G292" s="55" t="s">
        <v>399</v>
      </c>
      <c r="H292" s="111" t="s">
        <v>398</v>
      </c>
      <c r="I292" s="55">
        <v>23</v>
      </c>
      <c r="J292" s="56">
        <f>D292*1</f>
        <v>1500</v>
      </c>
    </row>
    <row r="293" spans="1:10" ht="13.5" customHeight="1">
      <c r="A293" s="306" t="s">
        <v>362</v>
      </c>
      <c r="B293" s="35" t="s">
        <v>11</v>
      </c>
      <c r="C293" s="66" t="s">
        <v>389</v>
      </c>
      <c r="D293" s="62" t="s">
        <v>88</v>
      </c>
      <c r="E293" s="62">
        <v>1500</v>
      </c>
      <c r="F293" s="289">
        <v>5</v>
      </c>
      <c r="G293" s="33" t="s">
        <v>112</v>
      </c>
      <c r="H293" s="33">
        <v>18</v>
      </c>
      <c r="I293" s="33">
        <v>19</v>
      </c>
      <c r="J293" s="53">
        <f>E293*0.6</f>
        <v>900</v>
      </c>
    </row>
    <row r="294" spans="1:10" ht="13.5" customHeight="1" thickBot="1">
      <c r="A294" s="307"/>
      <c r="B294" s="58" t="s">
        <v>14</v>
      </c>
      <c r="C294" s="94" t="s">
        <v>390</v>
      </c>
      <c r="D294" s="63" t="s">
        <v>88</v>
      </c>
      <c r="E294" s="63">
        <v>1500</v>
      </c>
      <c r="F294" s="287"/>
      <c r="G294" s="55" t="s">
        <v>52</v>
      </c>
      <c r="H294" s="55">
        <v>10</v>
      </c>
      <c r="I294" s="55">
        <v>13</v>
      </c>
      <c r="J294" s="56">
        <f>E294</f>
        <v>1500</v>
      </c>
    </row>
    <row r="295" spans="1:10" ht="13.5" customHeight="1">
      <c r="A295" s="306" t="s">
        <v>363</v>
      </c>
      <c r="B295" s="35" t="s">
        <v>11</v>
      </c>
      <c r="C295" s="93" t="s">
        <v>46</v>
      </c>
      <c r="D295" s="62" t="s">
        <v>88</v>
      </c>
      <c r="E295" s="62">
        <v>1500</v>
      </c>
      <c r="F295" s="289">
        <v>4</v>
      </c>
      <c r="G295" s="33" t="s">
        <v>400</v>
      </c>
      <c r="H295" s="33">
        <v>30</v>
      </c>
      <c r="I295" s="33">
        <v>68</v>
      </c>
      <c r="J295" s="53">
        <f>E295*1.5</f>
        <v>2250</v>
      </c>
    </row>
    <row r="296" spans="1:10" ht="13.5" customHeight="1" thickBot="1">
      <c r="A296" s="307"/>
      <c r="B296" s="58" t="s">
        <v>14</v>
      </c>
      <c r="C296" s="94" t="s">
        <v>46</v>
      </c>
      <c r="D296" s="63" t="s">
        <v>88</v>
      </c>
      <c r="E296" s="63">
        <v>1500</v>
      </c>
      <c r="F296" s="287"/>
      <c r="G296" s="55" t="s">
        <v>401</v>
      </c>
      <c r="H296" s="59">
        <v>12</v>
      </c>
      <c r="I296" s="55">
        <v>34</v>
      </c>
      <c r="J296" s="56">
        <f>E296*3</f>
        <v>4500</v>
      </c>
    </row>
    <row r="297" spans="1:10" ht="13.5" customHeight="1">
      <c r="A297" s="329" t="s">
        <v>364</v>
      </c>
      <c r="B297" s="46" t="s">
        <v>11</v>
      </c>
      <c r="C297" s="66" t="s">
        <v>403</v>
      </c>
      <c r="D297" s="41">
        <v>1110</v>
      </c>
      <c r="E297" s="62" t="s">
        <v>88</v>
      </c>
      <c r="F297" s="289">
        <v>7</v>
      </c>
      <c r="G297" s="33" t="s">
        <v>216</v>
      </c>
      <c r="H297" s="33">
        <v>30</v>
      </c>
      <c r="I297" s="33">
        <v>15</v>
      </c>
      <c r="J297" s="53">
        <f>D297*0.5</f>
        <v>555</v>
      </c>
    </row>
    <row r="298" spans="1:10" ht="13.5" customHeight="1" thickBot="1">
      <c r="A298" s="330"/>
      <c r="B298" s="114" t="s">
        <v>14</v>
      </c>
      <c r="C298" s="65" t="s">
        <v>402</v>
      </c>
      <c r="D298" s="60">
        <v>1110</v>
      </c>
      <c r="E298" s="63" t="s">
        <v>88</v>
      </c>
      <c r="F298" s="287"/>
      <c r="G298" s="55" t="s">
        <v>404</v>
      </c>
      <c r="H298" s="55">
        <v>24</v>
      </c>
      <c r="I298" s="55">
        <v>20</v>
      </c>
      <c r="J298" s="56">
        <f>D298*1.5</f>
        <v>1665</v>
      </c>
    </row>
    <row r="299" spans="1:10" ht="13.5" customHeight="1">
      <c r="A299" s="329" t="s">
        <v>365</v>
      </c>
      <c r="B299" s="46" t="s">
        <v>11</v>
      </c>
      <c r="C299" s="66" t="s">
        <v>414</v>
      </c>
      <c r="D299" s="41">
        <v>1110</v>
      </c>
      <c r="E299" s="62" t="s">
        <v>88</v>
      </c>
      <c r="F299" s="289">
        <v>7</v>
      </c>
      <c r="G299" s="33" t="s">
        <v>162</v>
      </c>
      <c r="H299" s="33">
        <v>48</v>
      </c>
      <c r="I299" s="33">
        <v>12.5</v>
      </c>
      <c r="J299" s="53">
        <f>D299*0.8</f>
        <v>888</v>
      </c>
    </row>
    <row r="300" spans="1:10" ht="13.5" customHeight="1" thickBot="1">
      <c r="A300" s="330"/>
      <c r="B300" s="114" t="s">
        <v>14</v>
      </c>
      <c r="C300" s="65" t="s">
        <v>415</v>
      </c>
      <c r="D300" s="60">
        <v>1110</v>
      </c>
      <c r="E300" s="63" t="s">
        <v>88</v>
      </c>
      <c r="F300" s="287"/>
      <c r="G300" s="55" t="s">
        <v>405</v>
      </c>
      <c r="H300" s="59">
        <v>36</v>
      </c>
      <c r="I300" s="55">
        <v>19.5</v>
      </c>
      <c r="J300" s="56">
        <f>D300*2.25</f>
        <v>2497.5</v>
      </c>
    </row>
    <row r="301" spans="1:10" ht="13.5" customHeight="1" thickBot="1">
      <c r="A301" s="115" t="s">
        <v>366</v>
      </c>
      <c r="B301" s="47" t="s">
        <v>11</v>
      </c>
      <c r="C301" s="116" t="s">
        <v>440</v>
      </c>
      <c r="D301" s="77">
        <v>1250</v>
      </c>
      <c r="E301" s="78" t="s">
        <v>88</v>
      </c>
      <c r="F301" s="79">
        <v>8</v>
      </c>
      <c r="G301" s="80" t="s">
        <v>70</v>
      </c>
      <c r="H301" s="80">
        <v>18</v>
      </c>
      <c r="I301" s="80">
        <v>17</v>
      </c>
      <c r="J301" s="117">
        <f>D301*0.5</f>
        <v>625</v>
      </c>
    </row>
    <row r="302" spans="1:10" ht="13.5" customHeight="1" thickBot="1">
      <c r="A302" s="115" t="s">
        <v>422</v>
      </c>
      <c r="B302" s="47" t="s">
        <v>11</v>
      </c>
      <c r="C302" s="116" t="s">
        <v>416</v>
      </c>
      <c r="D302" s="77" t="s">
        <v>406</v>
      </c>
      <c r="E302" s="78" t="s">
        <v>88</v>
      </c>
      <c r="F302" s="79">
        <v>7</v>
      </c>
      <c r="G302" s="80" t="s">
        <v>408</v>
      </c>
      <c r="H302" s="80">
        <v>32</v>
      </c>
      <c r="I302" s="80">
        <v>19.5</v>
      </c>
      <c r="J302" s="117">
        <f>75*32</f>
        <v>2400</v>
      </c>
    </row>
    <row r="303" spans="1:10" ht="13.5" customHeight="1" thickBot="1">
      <c r="A303" s="118" t="s">
        <v>423</v>
      </c>
      <c r="B303" s="47" t="s">
        <v>11</v>
      </c>
      <c r="C303" s="116" t="s">
        <v>417</v>
      </c>
      <c r="D303" s="77" t="s">
        <v>407</v>
      </c>
      <c r="E303" s="78" t="s">
        <v>88</v>
      </c>
      <c r="F303" s="79">
        <v>7</v>
      </c>
      <c r="G303" s="80" t="s">
        <v>409</v>
      </c>
      <c r="H303" s="80">
        <v>128</v>
      </c>
      <c r="I303" s="80">
        <v>12.5</v>
      </c>
      <c r="J303" s="117">
        <f>30*128</f>
        <v>3840</v>
      </c>
    </row>
    <row r="304" spans="1:10" ht="13.5" customHeight="1" thickBot="1">
      <c r="A304" s="118" t="s">
        <v>367</v>
      </c>
      <c r="B304" s="47" t="s">
        <v>11</v>
      </c>
      <c r="C304" s="119" t="s">
        <v>46</v>
      </c>
      <c r="D304" s="77">
        <v>1500</v>
      </c>
      <c r="E304" s="78" t="s">
        <v>88</v>
      </c>
      <c r="F304" s="79">
        <v>2</v>
      </c>
      <c r="G304" s="80" t="s">
        <v>410</v>
      </c>
      <c r="H304" s="80">
        <v>15</v>
      </c>
      <c r="I304" s="80">
        <v>17</v>
      </c>
      <c r="J304" s="117">
        <f>D304*0.5</f>
        <v>750</v>
      </c>
    </row>
    <row r="305" spans="1:10" ht="13.5" customHeight="1">
      <c r="A305" s="343" t="s">
        <v>368</v>
      </c>
      <c r="B305" s="46" t="s">
        <v>11</v>
      </c>
      <c r="C305" s="66" t="s">
        <v>411</v>
      </c>
      <c r="D305" s="62" t="s">
        <v>88</v>
      </c>
      <c r="E305" s="62">
        <v>1500</v>
      </c>
      <c r="F305" s="289">
        <v>3</v>
      </c>
      <c r="G305" s="33" t="s">
        <v>29</v>
      </c>
      <c r="H305" s="33">
        <v>15</v>
      </c>
      <c r="I305" s="33">
        <v>21</v>
      </c>
      <c r="J305" s="53">
        <f>E305*0.5</f>
        <v>750</v>
      </c>
    </row>
    <row r="306" spans="1:10" ht="13.5" customHeight="1" thickBot="1">
      <c r="A306" s="344"/>
      <c r="B306" s="114" t="s">
        <v>14</v>
      </c>
      <c r="C306" s="94" t="s">
        <v>412</v>
      </c>
      <c r="D306" s="63" t="s">
        <v>88</v>
      </c>
      <c r="E306" s="63">
        <v>1500</v>
      </c>
      <c r="F306" s="287"/>
      <c r="G306" s="55" t="s">
        <v>52</v>
      </c>
      <c r="H306" s="55">
        <v>10</v>
      </c>
      <c r="I306" s="55">
        <v>14</v>
      </c>
      <c r="J306" s="56">
        <f>E306</f>
        <v>1500</v>
      </c>
    </row>
    <row r="307" spans="1:10" ht="13.5" customHeight="1" thickBot="1">
      <c r="A307" s="118" t="s">
        <v>369</v>
      </c>
      <c r="B307" s="47" t="s">
        <v>11</v>
      </c>
      <c r="C307" s="119" t="s">
        <v>46</v>
      </c>
      <c r="D307" s="77">
        <v>1500</v>
      </c>
      <c r="E307" s="78" t="s">
        <v>88</v>
      </c>
      <c r="F307" s="121">
        <v>3</v>
      </c>
      <c r="G307" s="80" t="s">
        <v>421</v>
      </c>
      <c r="H307" s="80" t="s">
        <v>278</v>
      </c>
      <c r="I307" s="80">
        <v>36</v>
      </c>
      <c r="J307" s="117">
        <f>D307*1.5</f>
        <v>2250</v>
      </c>
    </row>
    <row r="308" spans="1:10" ht="13.5" customHeight="1" thickBot="1">
      <c r="A308" s="118" t="s">
        <v>425</v>
      </c>
      <c r="B308" s="47" t="s">
        <v>11</v>
      </c>
      <c r="C308" s="116" t="s">
        <v>424</v>
      </c>
      <c r="D308" s="78" t="s">
        <v>88</v>
      </c>
      <c r="E308" s="78">
        <v>1500</v>
      </c>
      <c r="F308" s="79">
        <v>2</v>
      </c>
      <c r="G308" s="80" t="s">
        <v>112</v>
      </c>
      <c r="H308" s="80">
        <v>5</v>
      </c>
      <c r="I308" s="80">
        <v>22</v>
      </c>
      <c r="J308" s="117">
        <f>E308*0.6</f>
        <v>900</v>
      </c>
    </row>
    <row r="309" spans="1:10" ht="13.5" customHeight="1" thickBot="1">
      <c r="A309" s="122" t="s">
        <v>426</v>
      </c>
      <c r="B309" s="47" t="s">
        <v>11</v>
      </c>
      <c r="C309" s="116" t="s">
        <v>427</v>
      </c>
      <c r="D309" s="78" t="s">
        <v>88</v>
      </c>
      <c r="E309" s="78">
        <v>1500</v>
      </c>
      <c r="F309" s="79">
        <v>2</v>
      </c>
      <c r="G309" s="80" t="s">
        <v>428</v>
      </c>
      <c r="H309" s="80">
        <v>10</v>
      </c>
      <c r="I309" s="80">
        <v>11.5</v>
      </c>
      <c r="J309" s="117">
        <f>E309*0.3</f>
        <v>450</v>
      </c>
    </row>
    <row r="310" spans="1:10" ht="13.5" customHeight="1">
      <c r="A310" s="306" t="s">
        <v>185</v>
      </c>
      <c r="B310" s="35" t="s">
        <v>11</v>
      </c>
      <c r="C310" s="93" t="s">
        <v>46</v>
      </c>
      <c r="D310" s="41">
        <v>1250</v>
      </c>
      <c r="E310" s="62" t="s">
        <v>88</v>
      </c>
      <c r="F310" s="289">
        <v>4</v>
      </c>
      <c r="G310" s="33" t="s">
        <v>70</v>
      </c>
      <c r="H310" s="33">
        <v>12</v>
      </c>
      <c r="I310" s="33">
        <v>24</v>
      </c>
      <c r="J310" s="53">
        <f>D310*0.5</f>
        <v>625</v>
      </c>
    </row>
    <row r="311" spans="1:10" ht="13.5" customHeight="1" thickBot="1">
      <c r="A311" s="307"/>
      <c r="B311" s="58" t="s">
        <v>14</v>
      </c>
      <c r="C311" s="94" t="s">
        <v>46</v>
      </c>
      <c r="D311" s="60">
        <v>1250</v>
      </c>
      <c r="E311" s="63" t="s">
        <v>88</v>
      </c>
      <c r="F311" s="287"/>
      <c r="G311" s="55" t="s">
        <v>429</v>
      </c>
      <c r="H311" s="59">
        <v>10</v>
      </c>
      <c r="I311" s="55">
        <v>22</v>
      </c>
      <c r="J311" s="56">
        <f>D311*1.34</f>
        <v>1675</v>
      </c>
    </row>
    <row r="312" spans="1:10" ht="13.5" customHeight="1" thickBot="1">
      <c r="A312" s="36" t="s">
        <v>370</v>
      </c>
      <c r="B312" s="75" t="s">
        <v>11</v>
      </c>
      <c r="C312" s="116" t="s">
        <v>430</v>
      </c>
      <c r="D312" s="78" t="s">
        <v>88</v>
      </c>
      <c r="E312" s="78">
        <v>1500</v>
      </c>
      <c r="F312" s="121">
        <v>1</v>
      </c>
      <c r="G312" s="80" t="s">
        <v>112</v>
      </c>
      <c r="H312" s="80">
        <v>8</v>
      </c>
      <c r="I312" s="80">
        <v>19</v>
      </c>
      <c r="J312" s="117">
        <f>E312*0.6</f>
        <v>900</v>
      </c>
    </row>
    <row r="313" spans="1:10" ht="13.5" customHeight="1" thickBot="1">
      <c r="A313" s="75" t="s">
        <v>371</v>
      </c>
      <c r="B313" s="75" t="s">
        <v>11</v>
      </c>
      <c r="C313" s="116" t="s">
        <v>431</v>
      </c>
      <c r="D313" s="78" t="s">
        <v>88</v>
      </c>
      <c r="E313" s="78">
        <v>1500</v>
      </c>
      <c r="F313" s="121">
        <v>1</v>
      </c>
      <c r="G313" s="80" t="s">
        <v>432</v>
      </c>
      <c r="H313" s="80">
        <v>5</v>
      </c>
      <c r="I313" s="80">
        <v>22</v>
      </c>
      <c r="J313" s="117">
        <f>E313*0.45</f>
        <v>675</v>
      </c>
    </row>
    <row r="314" spans="1:10" ht="13.5" customHeight="1" thickBot="1">
      <c r="A314" s="75" t="s">
        <v>372</v>
      </c>
      <c r="B314" s="75" t="s">
        <v>11</v>
      </c>
      <c r="C314" s="119" t="s">
        <v>46</v>
      </c>
      <c r="D314" s="77">
        <v>1500</v>
      </c>
      <c r="E314" s="78" t="s">
        <v>88</v>
      </c>
      <c r="F314" s="121">
        <v>2</v>
      </c>
      <c r="G314" s="80" t="s">
        <v>275</v>
      </c>
      <c r="H314" s="80">
        <v>10</v>
      </c>
      <c r="I314" s="80">
        <v>31</v>
      </c>
      <c r="J314" s="117">
        <f>D314*0.75</f>
        <v>1125</v>
      </c>
    </row>
    <row r="315" spans="1:10" ht="13.5" customHeight="1">
      <c r="A315" s="306" t="s">
        <v>373</v>
      </c>
      <c r="B315" s="35" t="s">
        <v>11</v>
      </c>
      <c r="C315" s="66" t="s">
        <v>413</v>
      </c>
      <c r="D315" s="41">
        <v>1250</v>
      </c>
      <c r="E315" s="62" t="s">
        <v>88</v>
      </c>
      <c r="F315" s="331">
        <v>7</v>
      </c>
      <c r="G315" s="33" t="s">
        <v>419</v>
      </c>
      <c r="H315" s="33">
        <v>11</v>
      </c>
      <c r="I315" s="33">
        <v>14</v>
      </c>
      <c r="J315" s="53">
        <f>D315*0.4</f>
        <v>500</v>
      </c>
    </row>
    <row r="316" spans="1:10" ht="12.75" customHeight="1" thickBot="1">
      <c r="A316" s="307"/>
      <c r="B316" s="58" t="s">
        <v>14</v>
      </c>
      <c r="C316" s="65" t="s">
        <v>418</v>
      </c>
      <c r="D316" s="60">
        <v>1250</v>
      </c>
      <c r="E316" s="63" t="s">
        <v>88</v>
      </c>
      <c r="F316" s="332"/>
      <c r="G316" s="55" t="s">
        <v>420</v>
      </c>
      <c r="H316" s="55">
        <v>8</v>
      </c>
      <c r="I316" s="55">
        <v>16</v>
      </c>
      <c r="J316" s="56">
        <f>D316*1.05</f>
        <v>1312.5</v>
      </c>
    </row>
    <row r="317" spans="1:10" ht="13.5" customHeight="1">
      <c r="A317" s="97" t="s">
        <v>374</v>
      </c>
      <c r="B317" s="46" t="s">
        <v>11</v>
      </c>
      <c r="C317" s="93" t="s">
        <v>46</v>
      </c>
      <c r="D317" s="41">
        <v>1500</v>
      </c>
      <c r="E317" s="62" t="s">
        <v>88</v>
      </c>
      <c r="F317" s="96">
        <v>3</v>
      </c>
      <c r="G317" s="33" t="s">
        <v>335</v>
      </c>
      <c r="H317" s="33">
        <v>12</v>
      </c>
      <c r="I317" s="33">
        <v>33</v>
      </c>
      <c r="J317" s="53">
        <f>D317*0.85</f>
        <v>1275</v>
      </c>
    </row>
    <row r="318" spans="1:10" ht="13.5" customHeight="1" thickBot="1">
      <c r="A318" s="104" t="s">
        <v>433</v>
      </c>
      <c r="B318" s="114" t="s">
        <v>375</v>
      </c>
      <c r="C318" s="94" t="s">
        <v>46</v>
      </c>
      <c r="D318" s="63" t="s">
        <v>88</v>
      </c>
      <c r="E318" s="63" t="s">
        <v>88</v>
      </c>
      <c r="F318" s="103">
        <v>3</v>
      </c>
      <c r="G318" s="90" t="s">
        <v>436</v>
      </c>
      <c r="H318" s="55" t="s">
        <v>435</v>
      </c>
      <c r="I318" s="55" t="s">
        <v>434</v>
      </c>
      <c r="J318" s="56">
        <v>3550</v>
      </c>
    </row>
    <row r="319" spans="1:10" ht="13.5" customHeight="1" thickBot="1">
      <c r="A319" s="115" t="s">
        <v>376</v>
      </c>
      <c r="B319" s="47" t="s">
        <v>11</v>
      </c>
      <c r="C319" s="116" t="s">
        <v>437</v>
      </c>
      <c r="D319" s="77">
        <v>1500</v>
      </c>
      <c r="E319" s="78" t="s">
        <v>88</v>
      </c>
      <c r="F319" s="121">
        <v>2</v>
      </c>
      <c r="G319" s="123" t="s">
        <v>19</v>
      </c>
      <c r="H319" s="80">
        <v>6</v>
      </c>
      <c r="I319" s="80">
        <v>26</v>
      </c>
      <c r="J319" s="117">
        <f>D319*0.5</f>
        <v>750</v>
      </c>
    </row>
    <row r="320" spans="1:10" ht="13.5" customHeight="1" thickBot="1">
      <c r="A320" s="115" t="s">
        <v>377</v>
      </c>
      <c r="B320" s="47" t="s">
        <v>11</v>
      </c>
      <c r="C320" s="119" t="s">
        <v>438</v>
      </c>
      <c r="D320" s="77">
        <v>1500</v>
      </c>
      <c r="E320" s="78" t="s">
        <v>88</v>
      </c>
      <c r="F320" s="121">
        <v>1</v>
      </c>
      <c r="G320" s="123" t="s">
        <v>439</v>
      </c>
      <c r="H320" s="124">
        <v>16</v>
      </c>
      <c r="I320" s="80">
        <v>17</v>
      </c>
      <c r="J320" s="117">
        <f>D320*0.4</f>
        <v>600</v>
      </c>
    </row>
    <row r="321" spans="1:10" ht="13.5" customHeight="1" thickBot="1">
      <c r="A321" s="115" t="s">
        <v>378</v>
      </c>
      <c r="B321" s="47" t="s">
        <v>11</v>
      </c>
      <c r="C321" s="116" t="s">
        <v>441</v>
      </c>
      <c r="D321" s="77">
        <v>1500</v>
      </c>
      <c r="E321" s="78" t="s">
        <v>88</v>
      </c>
      <c r="F321" s="121">
        <v>3</v>
      </c>
      <c r="G321" s="123" t="s">
        <v>125</v>
      </c>
      <c r="H321" s="80">
        <v>16</v>
      </c>
      <c r="I321" s="80">
        <v>24</v>
      </c>
      <c r="J321" s="117">
        <f>D321*0.8</f>
        <v>1200</v>
      </c>
    </row>
    <row r="322" spans="1:10" ht="13.5" customHeight="1" thickBot="1">
      <c r="A322" s="115" t="s">
        <v>379</v>
      </c>
      <c r="B322" s="47" t="s">
        <v>11</v>
      </c>
      <c r="C322" s="116" t="s">
        <v>447</v>
      </c>
      <c r="D322" s="77">
        <v>1390</v>
      </c>
      <c r="E322" s="78" t="s">
        <v>88</v>
      </c>
      <c r="F322" s="121">
        <v>2</v>
      </c>
      <c r="G322" s="123" t="s">
        <v>448</v>
      </c>
      <c r="H322" s="80">
        <v>64</v>
      </c>
      <c r="I322" s="125">
        <v>608</v>
      </c>
      <c r="J322" s="117">
        <f>D322*11.52</f>
        <v>16012.8</v>
      </c>
    </row>
    <row r="323" spans="1:10" ht="13.5" customHeight="1" thickBot="1">
      <c r="A323" s="115" t="s">
        <v>380</v>
      </c>
      <c r="B323" s="47" t="s">
        <v>11</v>
      </c>
      <c r="C323" s="116" t="s">
        <v>442</v>
      </c>
      <c r="D323" s="77">
        <v>1350</v>
      </c>
      <c r="E323" s="78" t="s">
        <v>88</v>
      </c>
      <c r="F323" s="121">
        <v>4</v>
      </c>
      <c r="G323" s="123" t="s">
        <v>19</v>
      </c>
      <c r="H323" s="80">
        <v>14</v>
      </c>
      <c r="I323" s="80">
        <v>14.5</v>
      </c>
      <c r="J323" s="117">
        <f>D323*0.5</f>
        <v>675</v>
      </c>
    </row>
    <row r="324" spans="1:10" ht="13.5" customHeight="1">
      <c r="A324" s="302" t="s">
        <v>381</v>
      </c>
      <c r="B324" s="35" t="s">
        <v>11</v>
      </c>
      <c r="C324" s="93" t="s">
        <v>46</v>
      </c>
      <c r="D324" s="41">
        <v>1250</v>
      </c>
      <c r="E324" s="62" t="s">
        <v>88</v>
      </c>
      <c r="F324" s="289">
        <v>3</v>
      </c>
      <c r="G324" s="85" t="s">
        <v>439</v>
      </c>
      <c r="H324" s="33">
        <v>19</v>
      </c>
      <c r="I324" s="33">
        <v>13</v>
      </c>
      <c r="J324" s="53">
        <f>D324*0.4</f>
        <v>500</v>
      </c>
    </row>
    <row r="325" spans="1:10" ht="13.5" customHeight="1" thickBot="1">
      <c r="A325" s="303"/>
      <c r="B325" s="58" t="s">
        <v>14</v>
      </c>
      <c r="C325" s="94" t="s">
        <v>46</v>
      </c>
      <c r="D325" s="60">
        <v>1250</v>
      </c>
      <c r="E325" s="63" t="s">
        <v>88</v>
      </c>
      <c r="F325" s="287"/>
      <c r="G325" s="55" t="s">
        <v>443</v>
      </c>
      <c r="H325" s="55">
        <v>8</v>
      </c>
      <c r="I325" s="55">
        <v>7</v>
      </c>
      <c r="J325" s="56">
        <f>D325*1.35</f>
        <v>1687.5</v>
      </c>
    </row>
    <row r="326" spans="1:10" ht="13.5" customHeight="1" thickBot="1">
      <c r="A326" s="126" t="s">
        <v>382</v>
      </c>
      <c r="B326" s="47" t="s">
        <v>11</v>
      </c>
      <c r="C326" s="116" t="s">
        <v>444</v>
      </c>
      <c r="D326" s="77">
        <v>1275</v>
      </c>
      <c r="E326" s="78" t="s">
        <v>88</v>
      </c>
      <c r="F326" s="121">
        <v>1</v>
      </c>
      <c r="G326" s="123" t="s">
        <v>445</v>
      </c>
      <c r="H326" s="80">
        <v>16</v>
      </c>
      <c r="I326" s="80">
        <v>31.5</v>
      </c>
      <c r="J326" s="120">
        <f>D326*1</f>
        <v>1275</v>
      </c>
    </row>
    <row r="327" spans="1:10" ht="13.5" customHeight="1" thickBot="1">
      <c r="A327" s="127" t="s">
        <v>383</v>
      </c>
      <c r="B327" s="47" t="s">
        <v>11</v>
      </c>
      <c r="C327" s="119" t="s">
        <v>449</v>
      </c>
      <c r="D327" s="78" t="s">
        <v>88</v>
      </c>
      <c r="E327" s="78">
        <v>1500</v>
      </c>
      <c r="F327" s="121">
        <v>1</v>
      </c>
      <c r="G327" s="123"/>
      <c r="H327" s="124"/>
      <c r="I327" s="80"/>
      <c r="J327" s="117"/>
    </row>
    <row r="328" spans="1:10" ht="13.5" customHeight="1" thickBot="1">
      <c r="A328" s="127" t="s">
        <v>384</v>
      </c>
      <c r="B328" s="47" t="s">
        <v>11</v>
      </c>
      <c r="C328" s="116" t="s">
        <v>446</v>
      </c>
      <c r="D328" s="77">
        <v>1550</v>
      </c>
      <c r="E328" s="78" t="s">
        <v>88</v>
      </c>
      <c r="F328" s="121">
        <v>2</v>
      </c>
      <c r="G328" s="123" t="s">
        <v>13</v>
      </c>
      <c r="H328" s="80">
        <v>100</v>
      </c>
      <c r="I328" s="80">
        <v>22</v>
      </c>
      <c r="J328" s="117">
        <f>D328*1</f>
        <v>1550</v>
      </c>
    </row>
    <row r="329" spans="1:10" ht="24.75" customHeight="1" thickBot="1">
      <c r="A329" s="126" t="s">
        <v>385</v>
      </c>
      <c r="B329" s="47" t="s">
        <v>11</v>
      </c>
      <c r="C329" s="116" t="s">
        <v>391</v>
      </c>
      <c r="D329" s="78" t="s">
        <v>88</v>
      </c>
      <c r="E329" s="128">
        <v>1360</v>
      </c>
      <c r="F329" s="121">
        <v>1</v>
      </c>
      <c r="G329" s="80" t="s">
        <v>392</v>
      </c>
      <c r="H329" s="80">
        <v>6</v>
      </c>
      <c r="I329" s="80">
        <v>25</v>
      </c>
      <c r="J329" s="120">
        <f>E329*0.54</f>
        <v>734.4000000000001</v>
      </c>
    </row>
    <row r="330" spans="1:10" ht="12.75" customHeight="1">
      <c r="A330" s="310" t="s">
        <v>509</v>
      </c>
      <c r="B330" s="5"/>
      <c r="C330" s="6"/>
      <c r="D330" s="6"/>
      <c r="E330" s="7"/>
      <c r="F330" s="9"/>
      <c r="G330" s="311" t="s">
        <v>507</v>
      </c>
      <c r="H330" s="311"/>
      <c r="I330" s="311"/>
      <c r="J330" s="311"/>
    </row>
    <row r="331" spans="1:10" ht="12.75" customHeight="1">
      <c r="A331" s="310"/>
      <c r="B331" s="5"/>
      <c r="C331" s="6"/>
      <c r="D331" s="311" t="s">
        <v>508</v>
      </c>
      <c r="E331" s="311"/>
      <c r="F331" s="311"/>
      <c r="G331" s="311"/>
      <c r="H331" s="311"/>
      <c r="I331" s="311"/>
      <c r="J331" s="311"/>
    </row>
    <row r="332" spans="1:10" ht="30" customHeight="1">
      <c r="A332" s="310"/>
      <c r="B332" s="5"/>
      <c r="C332" s="6"/>
      <c r="D332" s="6"/>
      <c r="E332" s="7"/>
      <c r="F332" s="311" t="s">
        <v>632</v>
      </c>
      <c r="G332" s="311"/>
      <c r="H332" s="311"/>
      <c r="I332" s="311"/>
      <c r="J332" s="311"/>
    </row>
    <row r="333" spans="1:10" s="5" customFormat="1" ht="17.25" customHeight="1">
      <c r="A333" s="310"/>
      <c r="C333" s="6"/>
      <c r="D333" s="6"/>
      <c r="E333" s="313" t="s">
        <v>510</v>
      </c>
      <c r="F333" s="314"/>
      <c r="G333" s="314"/>
      <c r="H333" s="314"/>
      <c r="I333" s="314"/>
      <c r="J333" s="314"/>
    </row>
    <row r="334" spans="1:10" ht="3.75" customHeight="1">
      <c r="A334" s="10"/>
      <c r="B334" s="11"/>
      <c r="C334" s="12"/>
      <c r="D334" s="12"/>
      <c r="E334" s="13"/>
      <c r="F334" s="337"/>
      <c r="G334" s="337"/>
      <c r="H334" s="337"/>
      <c r="I334" s="337"/>
      <c r="J334" s="337"/>
    </row>
    <row r="335" spans="1:10" ht="3.75" customHeight="1">
      <c r="A335" s="4"/>
      <c r="B335" s="5"/>
      <c r="C335" s="6"/>
      <c r="D335" s="6"/>
      <c r="E335" s="7"/>
      <c r="F335" s="8"/>
      <c r="G335" s="8"/>
      <c r="H335" s="8"/>
      <c r="I335" s="8"/>
      <c r="J335" s="8"/>
    </row>
    <row r="336" spans="1:10" ht="15.75" customHeight="1">
      <c r="A336" s="312" t="s">
        <v>646</v>
      </c>
      <c r="B336" s="312"/>
      <c r="C336" s="312"/>
      <c r="D336" s="312"/>
      <c r="E336" s="312"/>
      <c r="F336" s="312"/>
      <c r="G336" s="312"/>
      <c r="H336" s="312"/>
      <c r="I336" s="312"/>
      <c r="J336" s="24">
        <v>41183</v>
      </c>
    </row>
    <row r="337" spans="1:10" ht="16.5" thickBot="1">
      <c r="A337" s="338"/>
      <c r="B337" s="338"/>
      <c r="C337" s="338"/>
      <c r="D337" s="338"/>
      <c r="E337" s="338"/>
      <c r="F337" s="338"/>
      <c r="G337" s="282"/>
      <c r="H337"/>
      <c r="J337" s="27"/>
    </row>
    <row r="338" spans="1:8" ht="39" thickBot="1">
      <c r="A338" s="279" t="s">
        <v>169</v>
      </c>
      <c r="B338" s="279" t="s">
        <v>170</v>
      </c>
      <c r="C338" s="280" t="s">
        <v>171</v>
      </c>
      <c r="D338" s="281" t="s">
        <v>172</v>
      </c>
      <c r="E338" s="279" t="s">
        <v>5</v>
      </c>
      <c r="F338" s="279" t="s">
        <v>173</v>
      </c>
      <c r="G338" s="279" t="s">
        <v>479</v>
      </c>
      <c r="H338"/>
    </row>
    <row r="339" spans="1:8" ht="13.5" thickBot="1">
      <c r="A339" s="270" t="s">
        <v>476</v>
      </c>
      <c r="B339" s="271">
        <v>750</v>
      </c>
      <c r="C339" s="272" t="s">
        <v>174</v>
      </c>
      <c r="D339" s="273" t="s">
        <v>477</v>
      </c>
      <c r="E339" s="274" t="s">
        <v>175</v>
      </c>
      <c r="F339" s="273" t="s">
        <v>176</v>
      </c>
      <c r="G339" s="273" t="s">
        <v>480</v>
      </c>
      <c r="H339"/>
    </row>
    <row r="340" spans="1:8" ht="27" customHeight="1" thickBot="1">
      <c r="A340" s="270" t="s">
        <v>474</v>
      </c>
      <c r="B340" s="271">
        <v>750</v>
      </c>
      <c r="C340" s="272" t="s">
        <v>174</v>
      </c>
      <c r="D340" s="273" t="s">
        <v>475</v>
      </c>
      <c r="E340" s="274" t="s">
        <v>180</v>
      </c>
      <c r="F340" s="273">
        <v>0.3</v>
      </c>
      <c r="G340" s="273" t="s">
        <v>651</v>
      </c>
      <c r="H340"/>
    </row>
    <row r="341" spans="1:8" ht="13.5" customHeight="1">
      <c r="A341" s="339" t="s">
        <v>659</v>
      </c>
      <c r="B341" s="266">
        <v>90</v>
      </c>
      <c r="C341" s="267" t="s">
        <v>177</v>
      </c>
      <c r="D341" s="268">
        <v>5</v>
      </c>
      <c r="E341" s="269" t="s">
        <v>178</v>
      </c>
      <c r="F341" s="269">
        <v>2.5</v>
      </c>
      <c r="G341" s="269" t="s">
        <v>652</v>
      </c>
      <c r="H341"/>
    </row>
    <row r="342" spans="1:8" ht="13.5" thickBot="1">
      <c r="A342" s="340"/>
      <c r="B342" s="265">
        <v>280</v>
      </c>
      <c r="C342" s="256" t="s">
        <v>177</v>
      </c>
      <c r="D342" s="259">
        <v>25</v>
      </c>
      <c r="E342" s="258" t="s">
        <v>178</v>
      </c>
      <c r="F342" s="258">
        <v>2.5</v>
      </c>
      <c r="G342" s="258" t="s">
        <v>481</v>
      </c>
      <c r="H342"/>
    </row>
    <row r="343" spans="1:8" ht="27" customHeight="1" thickBot="1">
      <c r="A343" s="270" t="s">
        <v>660</v>
      </c>
      <c r="B343" s="271">
        <v>500</v>
      </c>
      <c r="C343" s="272" t="s">
        <v>177</v>
      </c>
      <c r="D343" s="273">
        <v>25</v>
      </c>
      <c r="E343" s="274" t="s">
        <v>178</v>
      </c>
      <c r="F343" s="274">
        <v>2.5</v>
      </c>
      <c r="G343" s="274" t="s">
        <v>481</v>
      </c>
      <c r="H343"/>
    </row>
    <row r="344" spans="1:8" ht="13.5" customHeight="1">
      <c r="A344" s="339" t="s">
        <v>658</v>
      </c>
      <c r="B344" s="266">
        <v>150</v>
      </c>
      <c r="C344" s="267" t="s">
        <v>179</v>
      </c>
      <c r="D344" s="268">
        <v>5</v>
      </c>
      <c r="E344" s="269" t="s">
        <v>178</v>
      </c>
      <c r="F344" s="269">
        <v>2.5</v>
      </c>
      <c r="G344" s="269" t="s">
        <v>652</v>
      </c>
      <c r="H344"/>
    </row>
    <row r="345" spans="1:8" ht="13.5" thickBot="1">
      <c r="A345" s="340"/>
      <c r="B345" s="265">
        <v>620</v>
      </c>
      <c r="C345" s="256" t="s">
        <v>179</v>
      </c>
      <c r="D345" s="259">
        <v>25</v>
      </c>
      <c r="E345" s="258" t="s">
        <v>178</v>
      </c>
      <c r="F345" s="258">
        <v>2.5</v>
      </c>
      <c r="G345" s="258" t="s">
        <v>481</v>
      </c>
      <c r="H345"/>
    </row>
    <row r="346" spans="1:8" ht="13.5" customHeight="1">
      <c r="A346" s="341" t="s">
        <v>654</v>
      </c>
      <c r="B346" s="275">
        <v>260</v>
      </c>
      <c r="C346" s="276" t="s">
        <v>657</v>
      </c>
      <c r="D346" s="277">
        <v>5</v>
      </c>
      <c r="E346" s="278" t="s">
        <v>181</v>
      </c>
      <c r="F346" s="277" t="s">
        <v>182</v>
      </c>
      <c r="G346" s="277" t="s">
        <v>652</v>
      </c>
      <c r="H346"/>
    </row>
    <row r="347" spans="1:8" ht="13.5" thickBot="1">
      <c r="A347" s="342"/>
      <c r="B347" s="265">
        <v>980</v>
      </c>
      <c r="C347" s="256" t="s">
        <v>657</v>
      </c>
      <c r="D347" s="259">
        <v>25</v>
      </c>
      <c r="E347" s="258" t="s">
        <v>178</v>
      </c>
      <c r="F347" s="259" t="s">
        <v>182</v>
      </c>
      <c r="G347" s="259" t="s">
        <v>481</v>
      </c>
      <c r="H347"/>
    </row>
    <row r="348" spans="1:8" ht="13.5" customHeight="1">
      <c r="A348" s="341" t="s">
        <v>655</v>
      </c>
      <c r="B348" s="266">
        <v>315</v>
      </c>
      <c r="C348" s="267" t="s">
        <v>472</v>
      </c>
      <c r="D348" s="268">
        <v>5</v>
      </c>
      <c r="E348" s="269" t="s">
        <v>181</v>
      </c>
      <c r="F348" s="268" t="s">
        <v>182</v>
      </c>
      <c r="G348" s="268" t="s">
        <v>652</v>
      </c>
      <c r="H348"/>
    </row>
    <row r="349" spans="1:8" ht="13.5" thickBot="1">
      <c r="A349" s="342"/>
      <c r="B349" s="265">
        <v>1250</v>
      </c>
      <c r="C349" s="256" t="s">
        <v>472</v>
      </c>
      <c r="D349" s="259">
        <v>25</v>
      </c>
      <c r="E349" s="258" t="s">
        <v>178</v>
      </c>
      <c r="F349" s="259" t="s">
        <v>182</v>
      </c>
      <c r="G349" s="259" t="s">
        <v>481</v>
      </c>
      <c r="H349"/>
    </row>
    <row r="350" spans="1:8" ht="13.5" customHeight="1">
      <c r="A350" s="335" t="s">
        <v>478</v>
      </c>
      <c r="B350" s="260">
        <v>550</v>
      </c>
      <c r="C350" s="261" t="s">
        <v>656</v>
      </c>
      <c r="D350" s="262">
        <v>8</v>
      </c>
      <c r="E350" s="263" t="s">
        <v>181</v>
      </c>
      <c r="F350" s="264" t="s">
        <v>183</v>
      </c>
      <c r="G350" s="264" t="s">
        <v>482</v>
      </c>
      <c r="H350"/>
    </row>
    <row r="351" spans="1:8" ht="13.5" thickBot="1">
      <c r="A351" s="336"/>
      <c r="B351" s="255">
        <v>900</v>
      </c>
      <c r="C351" s="256" t="s">
        <v>656</v>
      </c>
      <c r="D351" s="257">
        <v>15</v>
      </c>
      <c r="E351" s="258" t="s">
        <v>181</v>
      </c>
      <c r="F351" s="259" t="s">
        <v>183</v>
      </c>
      <c r="G351" s="259" t="s">
        <v>653</v>
      </c>
      <c r="H351"/>
    </row>
  </sheetData>
  <sheetProtection selectLockedCells="1" selectUnlockedCells="1"/>
  <mergeCells count="300">
    <mergeCell ref="A330:A333"/>
    <mergeCell ref="G330:J330"/>
    <mergeCell ref="D331:J331"/>
    <mergeCell ref="F332:J332"/>
    <mergeCell ref="E333:J333"/>
    <mergeCell ref="A336:I336"/>
    <mergeCell ref="G278:J278"/>
    <mergeCell ref="G222:J222"/>
    <mergeCell ref="F158:F159"/>
    <mergeCell ref="A195:A196"/>
    <mergeCell ref="A274:A275"/>
    <mergeCell ref="F274:F275"/>
    <mergeCell ref="A276:A277"/>
    <mergeCell ref="F276:F277"/>
    <mergeCell ref="A272:A273"/>
    <mergeCell ref="F272:F273"/>
    <mergeCell ref="F113:F115"/>
    <mergeCell ref="A287:A288"/>
    <mergeCell ref="A293:A294"/>
    <mergeCell ref="A305:A306"/>
    <mergeCell ref="F305:F306"/>
    <mergeCell ref="A310:A311"/>
    <mergeCell ref="F310:F311"/>
    <mergeCell ref="A297:A298"/>
    <mergeCell ref="A75:A76"/>
    <mergeCell ref="F75:F76"/>
    <mergeCell ref="A84:A85"/>
    <mergeCell ref="F84:F85"/>
    <mergeCell ref="A220:A221"/>
    <mergeCell ref="A222:B223"/>
    <mergeCell ref="F220:F221"/>
    <mergeCell ref="F199:F200"/>
    <mergeCell ref="A202:A203"/>
    <mergeCell ref="F202:F203"/>
    <mergeCell ref="A350:A351"/>
    <mergeCell ref="F334:J334"/>
    <mergeCell ref="A337:F337"/>
    <mergeCell ref="A341:A342"/>
    <mergeCell ref="A344:A345"/>
    <mergeCell ref="A346:A347"/>
    <mergeCell ref="A348:A349"/>
    <mergeCell ref="A324:A325"/>
    <mergeCell ref="F77:F79"/>
    <mergeCell ref="G153:J153"/>
    <mergeCell ref="A150:A152"/>
    <mergeCell ref="F150:F152"/>
    <mergeCell ref="A111:A112"/>
    <mergeCell ref="F111:F112"/>
    <mergeCell ref="C222:C223"/>
    <mergeCell ref="F324:F325"/>
    <mergeCell ref="F295:F296"/>
    <mergeCell ref="F291:F292"/>
    <mergeCell ref="F293:F294"/>
    <mergeCell ref="F287:F288"/>
    <mergeCell ref="A289:A290"/>
    <mergeCell ref="A315:A316"/>
    <mergeCell ref="F315:F316"/>
    <mergeCell ref="A299:A300"/>
    <mergeCell ref="F299:F300"/>
    <mergeCell ref="A295:A296"/>
    <mergeCell ref="A281:A282"/>
    <mergeCell ref="F281:F282"/>
    <mergeCell ref="A283:A284"/>
    <mergeCell ref="F283:F284"/>
    <mergeCell ref="A285:A286"/>
    <mergeCell ref="F285:F286"/>
    <mergeCell ref="F289:F290"/>
    <mergeCell ref="F297:F298"/>
    <mergeCell ref="A278:B279"/>
    <mergeCell ref="C278:C279"/>
    <mergeCell ref="D278:D279"/>
    <mergeCell ref="A267:A268"/>
    <mergeCell ref="F267:F268"/>
    <mergeCell ref="A269:A270"/>
    <mergeCell ref="F278:F279"/>
    <mergeCell ref="E278:E279"/>
    <mergeCell ref="A291:A292"/>
    <mergeCell ref="A261:A262"/>
    <mergeCell ref="F261:F262"/>
    <mergeCell ref="A263:A264"/>
    <mergeCell ref="F263:F264"/>
    <mergeCell ref="A265:A266"/>
    <mergeCell ref="F265:F266"/>
    <mergeCell ref="A255:A256"/>
    <mergeCell ref="F255:F256"/>
    <mergeCell ref="A257:A258"/>
    <mergeCell ref="F257:F258"/>
    <mergeCell ref="A259:A260"/>
    <mergeCell ref="F259:F260"/>
    <mergeCell ref="A249:A250"/>
    <mergeCell ref="F249:F250"/>
    <mergeCell ref="A251:A252"/>
    <mergeCell ref="F251:F252"/>
    <mergeCell ref="A253:A254"/>
    <mergeCell ref="F253:F254"/>
    <mergeCell ref="A241:A242"/>
    <mergeCell ref="F241:F242"/>
    <mergeCell ref="A243:A244"/>
    <mergeCell ref="F243:F244"/>
    <mergeCell ref="A245:A246"/>
    <mergeCell ref="F245:F248"/>
    <mergeCell ref="A247:A248"/>
    <mergeCell ref="A233:A234"/>
    <mergeCell ref="F233:F236"/>
    <mergeCell ref="A235:A236"/>
    <mergeCell ref="A237:A238"/>
    <mergeCell ref="F237:F238"/>
    <mergeCell ref="A239:A240"/>
    <mergeCell ref="F239:F240"/>
    <mergeCell ref="A227:A228"/>
    <mergeCell ref="F227:F228"/>
    <mergeCell ref="A229:A230"/>
    <mergeCell ref="F229:F230"/>
    <mergeCell ref="A231:A232"/>
    <mergeCell ref="F231:F232"/>
    <mergeCell ref="A205:A206"/>
    <mergeCell ref="F205:F206"/>
    <mergeCell ref="A225:A226"/>
    <mergeCell ref="F225:F226"/>
    <mergeCell ref="D222:D223"/>
    <mergeCell ref="E222:E223"/>
    <mergeCell ref="F222:F223"/>
    <mergeCell ref="A210:A211"/>
    <mergeCell ref="A212:A213"/>
    <mergeCell ref="A215:A216"/>
    <mergeCell ref="A218:A219"/>
    <mergeCell ref="A189:A190"/>
    <mergeCell ref="F189:F190"/>
    <mergeCell ref="A191:A192"/>
    <mergeCell ref="F191:F192"/>
    <mergeCell ref="A193:A194"/>
    <mergeCell ref="A199:A200"/>
    <mergeCell ref="F193:F194"/>
    <mergeCell ref="F210:F211"/>
    <mergeCell ref="F212:F213"/>
    <mergeCell ref="F187:F188"/>
    <mergeCell ref="A153:B154"/>
    <mergeCell ref="C153:C154"/>
    <mergeCell ref="D153:D154"/>
    <mergeCell ref="E153:E154"/>
    <mergeCell ref="F153:F154"/>
    <mergeCell ref="A179:A180"/>
    <mergeCell ref="F179:F180"/>
    <mergeCell ref="A181:A182"/>
    <mergeCell ref="F181:F182"/>
    <mergeCell ref="A183:A184"/>
    <mergeCell ref="F183:F184"/>
    <mergeCell ref="A185:A186"/>
    <mergeCell ref="F185:F186"/>
    <mergeCell ref="A187:A188"/>
    <mergeCell ref="A173:A174"/>
    <mergeCell ref="F173:F174"/>
    <mergeCell ref="A175:A176"/>
    <mergeCell ref="F175:F176"/>
    <mergeCell ref="A177:A178"/>
    <mergeCell ref="F177:F178"/>
    <mergeCell ref="A171:A172"/>
    <mergeCell ref="F171:F172"/>
    <mergeCell ref="A161:A162"/>
    <mergeCell ref="A165:A166"/>
    <mergeCell ref="F165:F166"/>
    <mergeCell ref="F161:F162"/>
    <mergeCell ref="A163:A164"/>
    <mergeCell ref="F163:F164"/>
    <mergeCell ref="A167:A168"/>
    <mergeCell ref="F167:F168"/>
    <mergeCell ref="A169:A170"/>
    <mergeCell ref="F169:F170"/>
    <mergeCell ref="A156:A157"/>
    <mergeCell ref="F156:F157"/>
    <mergeCell ref="A158:A160"/>
    <mergeCell ref="G100:J100"/>
    <mergeCell ref="F137:F138"/>
    <mergeCell ref="A139:A140"/>
    <mergeCell ref="F139:F140"/>
    <mergeCell ref="A144:A149"/>
    <mergeCell ref="F144:F149"/>
    <mergeCell ref="A133:A134"/>
    <mergeCell ref="F135:F136"/>
    <mergeCell ref="A137:A138"/>
    <mergeCell ref="F121:F122"/>
    <mergeCell ref="D49:D50"/>
    <mergeCell ref="G49:J49"/>
    <mergeCell ref="F49:F50"/>
    <mergeCell ref="F133:F134"/>
    <mergeCell ref="A135:A136"/>
    <mergeCell ref="A100:B101"/>
    <mergeCell ref="C100:C101"/>
    <mergeCell ref="D100:D101"/>
    <mergeCell ref="E100:E101"/>
    <mergeCell ref="F119:F120"/>
    <mergeCell ref="A69:B69"/>
    <mergeCell ref="A129:A132"/>
    <mergeCell ref="F129:F130"/>
    <mergeCell ref="F131:F132"/>
    <mergeCell ref="A44:A45"/>
    <mergeCell ref="F44:F45"/>
    <mergeCell ref="A46:A47"/>
    <mergeCell ref="F46:F47"/>
    <mergeCell ref="A49:B50"/>
    <mergeCell ref="C49:C50"/>
    <mergeCell ref="A52:A53"/>
    <mergeCell ref="E49:E50"/>
    <mergeCell ref="A119:A120"/>
    <mergeCell ref="A123:A124"/>
    <mergeCell ref="F123:F124"/>
    <mergeCell ref="A125:A126"/>
    <mergeCell ref="F125:F126"/>
    <mergeCell ref="F52:F53"/>
    <mergeCell ref="A54:A55"/>
    <mergeCell ref="F54:F55"/>
    <mergeCell ref="A38:A39"/>
    <mergeCell ref="F38:F39"/>
    <mergeCell ref="A40:A41"/>
    <mergeCell ref="F40:F41"/>
    <mergeCell ref="A42:A43"/>
    <mergeCell ref="F42:F43"/>
    <mergeCell ref="A32:A33"/>
    <mergeCell ref="F32:F33"/>
    <mergeCell ref="A34:A35"/>
    <mergeCell ref="F34:F35"/>
    <mergeCell ref="A36:A37"/>
    <mergeCell ref="F36:F37"/>
    <mergeCell ref="A25:A26"/>
    <mergeCell ref="F25:F26"/>
    <mergeCell ref="A27:A28"/>
    <mergeCell ref="F27:F28"/>
    <mergeCell ref="A29:A30"/>
    <mergeCell ref="F29:F30"/>
    <mergeCell ref="A19:A20"/>
    <mergeCell ref="F19:F20"/>
    <mergeCell ref="A21:A22"/>
    <mergeCell ref="F21:F22"/>
    <mergeCell ref="A23:A24"/>
    <mergeCell ref="F23:F24"/>
    <mergeCell ref="A13:A14"/>
    <mergeCell ref="F13:F14"/>
    <mergeCell ref="A15:A16"/>
    <mergeCell ref="F15:F16"/>
    <mergeCell ref="A17:A18"/>
    <mergeCell ref="F17:F18"/>
    <mergeCell ref="A10:B11"/>
    <mergeCell ref="C10:C11"/>
    <mergeCell ref="D10:D11"/>
    <mergeCell ref="E10:E11"/>
    <mergeCell ref="F10:F11"/>
    <mergeCell ref="G10:J10"/>
    <mergeCell ref="A1:A4"/>
    <mergeCell ref="G1:J1"/>
    <mergeCell ref="D2:J2"/>
    <mergeCell ref="F3:J3"/>
    <mergeCell ref="A8:I8"/>
    <mergeCell ref="E4:J4"/>
    <mergeCell ref="A82:A83"/>
    <mergeCell ref="F82:F83"/>
    <mergeCell ref="A56:A57"/>
    <mergeCell ref="F56:F57"/>
    <mergeCell ref="A58:A59"/>
    <mergeCell ref="F58:F59"/>
    <mergeCell ref="A60:A61"/>
    <mergeCell ref="A73:A74"/>
    <mergeCell ref="F73:F74"/>
    <mergeCell ref="A77:A79"/>
    <mergeCell ref="F60:F61"/>
    <mergeCell ref="A62:A63"/>
    <mergeCell ref="F62:F63"/>
    <mergeCell ref="A64:A65"/>
    <mergeCell ref="F64:F65"/>
    <mergeCell ref="A66:A67"/>
    <mergeCell ref="F66:F67"/>
    <mergeCell ref="F215:F216"/>
    <mergeCell ref="F218:F219"/>
    <mergeCell ref="A113:A115"/>
    <mergeCell ref="A103:A104"/>
    <mergeCell ref="F103:F104"/>
    <mergeCell ref="A105:A107"/>
    <mergeCell ref="F105:F107"/>
    <mergeCell ref="A108:A110"/>
    <mergeCell ref="F195:F196"/>
    <mergeCell ref="A197:A198"/>
    <mergeCell ref="F197:F198"/>
    <mergeCell ref="F87:F88"/>
    <mergeCell ref="A87:A88"/>
    <mergeCell ref="A98:A99"/>
    <mergeCell ref="F98:F99"/>
    <mergeCell ref="F108:F110"/>
    <mergeCell ref="F127:F128"/>
    <mergeCell ref="A127:A128"/>
    <mergeCell ref="A121:A122"/>
    <mergeCell ref="F100:F101"/>
    <mergeCell ref="G207:J207"/>
    <mergeCell ref="A116:A117"/>
    <mergeCell ref="F116:F117"/>
    <mergeCell ref="A80:A81"/>
    <mergeCell ref="F80:F81"/>
    <mergeCell ref="A207:B208"/>
    <mergeCell ref="C207:C208"/>
    <mergeCell ref="D207:D208"/>
    <mergeCell ref="E207:E208"/>
    <mergeCell ref="F207:F208"/>
  </mergeCells>
  <printOptions/>
  <pageMargins left="0.69" right="0.19652777777777777" top="0.3" bottom="0.2701388888888889" header="0.5118055555555555" footer="0.5118055555555555"/>
  <pageSetup horizontalDpi="300" verticalDpi="300" orientation="landscape" paperSize="9" scale="76" r:id="rId2"/>
  <rowBreaks count="4" manualBreakCount="4">
    <brk id="48" max="255" man="1"/>
    <brk id="99" max="255" man="1"/>
    <brk id="152" max="255" man="1"/>
    <brk id="2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6">
      <selection activeCell="D51" sqref="D51"/>
    </sheetView>
  </sheetViews>
  <sheetFormatPr defaultColWidth="9.00390625" defaultRowHeight="12.75"/>
  <cols>
    <col min="1" max="1" width="4.75390625" style="0" customWidth="1"/>
    <col min="2" max="2" width="29.625" style="0" customWidth="1"/>
    <col min="3" max="3" width="7.75390625" style="0" customWidth="1"/>
    <col min="4" max="4" width="12.75390625" style="0" customWidth="1"/>
    <col min="5" max="5" width="13.00390625" style="0" customWidth="1"/>
    <col min="6" max="6" width="12.75390625" style="0" customWidth="1"/>
    <col min="7" max="7" width="22.125" style="0" customWidth="1"/>
    <col min="8" max="8" width="13.75390625" style="0" customWidth="1"/>
    <col min="9" max="9" width="29.625" style="0" customWidth="1"/>
    <col min="10" max="10" width="9.375" style="0" customWidth="1"/>
    <col min="11" max="11" width="9.875" style="0" customWidth="1"/>
  </cols>
  <sheetData>
    <row r="1" spans="2:12" ht="12.75" customHeight="1">
      <c r="B1" s="367" t="s">
        <v>668</v>
      </c>
      <c r="C1" s="5"/>
      <c r="D1" s="6"/>
      <c r="E1" s="347"/>
      <c r="F1" s="347"/>
      <c r="G1" s="348" t="s">
        <v>507</v>
      </c>
      <c r="H1" s="345"/>
      <c r="I1" s="4"/>
      <c r="J1" s="345"/>
      <c r="K1" s="345"/>
      <c r="L1" s="345"/>
    </row>
    <row r="2" spans="2:12" ht="12.75" customHeight="1">
      <c r="B2" s="367"/>
      <c r="C2" s="5"/>
      <c r="D2" s="352"/>
      <c r="E2" s="349" t="s">
        <v>663</v>
      </c>
      <c r="F2" s="349"/>
      <c r="G2" s="349"/>
      <c r="H2" s="345"/>
      <c r="I2" s="4"/>
      <c r="J2" s="345"/>
      <c r="K2" s="345"/>
      <c r="L2" s="345"/>
    </row>
    <row r="3" spans="2:13" ht="28.5" customHeight="1">
      <c r="B3" s="367"/>
      <c r="C3" s="5"/>
      <c r="D3" s="353"/>
      <c r="E3" s="351" t="s">
        <v>664</v>
      </c>
      <c r="F3" s="351"/>
      <c r="G3" s="351"/>
      <c r="H3" s="345"/>
      <c r="I3" s="4"/>
      <c r="J3" s="345"/>
      <c r="K3" s="345"/>
      <c r="L3" s="345"/>
      <c r="M3" s="5"/>
    </row>
    <row r="4" spans="2:13" ht="12.75" customHeight="1">
      <c r="B4" s="367"/>
      <c r="C4" s="5"/>
      <c r="D4" s="6"/>
      <c r="E4" s="346" t="s">
        <v>662</v>
      </c>
      <c r="F4" s="346"/>
      <c r="G4" s="346"/>
      <c r="H4" s="365"/>
      <c r="I4" s="4"/>
      <c r="J4" s="345"/>
      <c r="K4" s="365"/>
      <c r="L4" s="365"/>
      <c r="M4" s="5"/>
    </row>
    <row r="5" spans="1:12" ht="3.75" customHeight="1">
      <c r="A5" s="366"/>
      <c r="B5" s="10"/>
      <c r="C5" s="11"/>
      <c r="D5" s="12"/>
      <c r="E5" s="12"/>
      <c r="F5" s="13"/>
      <c r="G5" s="14"/>
      <c r="H5" s="8"/>
      <c r="I5" s="8"/>
      <c r="J5" s="8"/>
      <c r="K5" s="8"/>
      <c r="L5" s="5"/>
    </row>
    <row r="6" spans="2:12" ht="3.75" customHeight="1">
      <c r="B6" s="4"/>
      <c r="C6" s="5"/>
      <c r="D6" s="6"/>
      <c r="E6" s="6"/>
      <c r="F6" s="7"/>
      <c r="G6" s="8"/>
      <c r="H6" s="8"/>
      <c r="I6" s="8"/>
      <c r="J6" s="8"/>
      <c r="K6" s="8"/>
      <c r="L6" s="5"/>
    </row>
    <row r="7" spans="2:12" ht="11.25" customHeight="1">
      <c r="B7" s="4"/>
      <c r="C7" s="5"/>
      <c r="D7" s="6"/>
      <c r="E7" s="6"/>
      <c r="F7" s="7"/>
      <c r="G7" s="24">
        <v>41183</v>
      </c>
      <c r="H7" s="8"/>
      <c r="I7" s="8"/>
      <c r="J7" s="8"/>
      <c r="K7" s="5"/>
      <c r="L7" s="5"/>
    </row>
    <row r="8" spans="2:12" ht="15.75">
      <c r="B8" s="312" t="s">
        <v>661</v>
      </c>
      <c r="C8" s="312"/>
      <c r="D8" s="312"/>
      <c r="E8" s="312"/>
      <c r="F8" s="312"/>
      <c r="G8" s="312"/>
      <c r="H8" s="350"/>
      <c r="I8" s="350"/>
      <c r="J8" s="350"/>
      <c r="K8" s="24"/>
      <c r="L8" s="5"/>
    </row>
    <row r="10" ht="12.75">
      <c r="B10" s="355" t="s">
        <v>506</v>
      </c>
    </row>
    <row r="11" spans="2:7" ht="12.75" customHeight="1">
      <c r="B11" s="361" t="s">
        <v>669</v>
      </c>
      <c r="C11" s="362" t="s">
        <v>665</v>
      </c>
      <c r="D11" s="363"/>
      <c r="E11" s="364" t="s">
        <v>667</v>
      </c>
      <c r="F11" s="364" t="s">
        <v>666</v>
      </c>
      <c r="G11" s="3"/>
    </row>
    <row r="12" spans="2:6" ht="12.75">
      <c r="B12" s="368" t="s">
        <v>670</v>
      </c>
      <c r="C12" s="358" t="s">
        <v>683</v>
      </c>
      <c r="D12" s="359"/>
      <c r="E12" s="360">
        <v>7.335</v>
      </c>
      <c r="F12" s="372">
        <v>440</v>
      </c>
    </row>
    <row r="13" spans="2:6" ht="24">
      <c r="B13" s="369" t="s">
        <v>671</v>
      </c>
      <c r="C13" s="358" t="s">
        <v>683</v>
      </c>
      <c r="D13" s="359"/>
      <c r="E13" s="360">
        <v>7.4</v>
      </c>
      <c r="F13" s="372">
        <v>440</v>
      </c>
    </row>
    <row r="14" spans="2:6" ht="24">
      <c r="B14" s="369" t="s">
        <v>672</v>
      </c>
      <c r="C14" s="358" t="s">
        <v>683</v>
      </c>
      <c r="D14" s="359"/>
      <c r="E14" s="360">
        <v>7.4</v>
      </c>
      <c r="F14" s="372">
        <v>440</v>
      </c>
    </row>
    <row r="15" spans="2:6" ht="12.75">
      <c r="B15" s="368" t="s">
        <v>673</v>
      </c>
      <c r="C15" s="358" t="s">
        <v>684</v>
      </c>
      <c r="D15" s="359"/>
      <c r="E15" s="360">
        <v>9.925</v>
      </c>
      <c r="F15" s="372">
        <v>430</v>
      </c>
    </row>
    <row r="16" spans="2:7" ht="12.75">
      <c r="B16" s="368" t="s">
        <v>674</v>
      </c>
      <c r="C16" s="358" t="s">
        <v>685</v>
      </c>
      <c r="D16" s="359"/>
      <c r="E16" s="360">
        <v>3.9</v>
      </c>
      <c r="F16" s="372">
        <v>440</v>
      </c>
      <c r="G16" s="3"/>
    </row>
    <row r="17" spans="2:6" ht="24">
      <c r="B17" s="369" t="s">
        <v>675</v>
      </c>
      <c r="C17" s="358" t="s">
        <v>685</v>
      </c>
      <c r="D17" s="359"/>
      <c r="E17" s="360">
        <v>3.95</v>
      </c>
      <c r="F17" s="372">
        <v>440</v>
      </c>
    </row>
    <row r="18" spans="2:6" ht="24">
      <c r="B18" s="369" t="s">
        <v>676</v>
      </c>
      <c r="C18" s="358" t="s">
        <v>685</v>
      </c>
      <c r="D18" s="359"/>
      <c r="E18" s="360">
        <v>3.95</v>
      </c>
      <c r="F18" s="372">
        <v>440</v>
      </c>
    </row>
    <row r="19" spans="2:6" ht="12.75">
      <c r="B19" s="368" t="s">
        <v>677</v>
      </c>
      <c r="C19" s="358" t="s">
        <v>686</v>
      </c>
      <c r="D19" s="359"/>
      <c r="E19" s="360">
        <v>3.875</v>
      </c>
      <c r="F19" s="372">
        <v>290</v>
      </c>
    </row>
    <row r="20" spans="2:6" ht="12.75">
      <c r="B20" s="368" t="s">
        <v>678</v>
      </c>
      <c r="C20" s="358" t="s">
        <v>687</v>
      </c>
      <c r="D20" s="359"/>
      <c r="E20" s="360">
        <v>5.445</v>
      </c>
      <c r="F20" s="372">
        <v>340</v>
      </c>
    </row>
    <row r="21" spans="2:6" ht="12.75">
      <c r="B21" s="368" t="s">
        <v>679</v>
      </c>
      <c r="C21" s="358" t="s">
        <v>688</v>
      </c>
      <c r="D21" s="359"/>
      <c r="E21" s="360">
        <v>2.98</v>
      </c>
      <c r="F21" s="372">
        <v>240</v>
      </c>
    </row>
    <row r="22" spans="2:6" ht="12.75">
      <c r="B22" s="368" t="s">
        <v>680</v>
      </c>
      <c r="C22" s="358" t="s">
        <v>688</v>
      </c>
      <c r="D22" s="359"/>
      <c r="E22" s="360">
        <v>2.98</v>
      </c>
      <c r="F22" s="372">
        <v>240</v>
      </c>
    </row>
    <row r="23" spans="2:6" ht="12.75">
      <c r="B23" s="368" t="s">
        <v>681</v>
      </c>
      <c r="C23" s="358" t="s">
        <v>689</v>
      </c>
      <c r="D23" s="359"/>
      <c r="E23" s="360">
        <v>7.33</v>
      </c>
      <c r="F23" s="372">
        <v>320</v>
      </c>
    </row>
    <row r="24" spans="2:6" ht="12.75">
      <c r="B24" s="368" t="s">
        <v>682</v>
      </c>
      <c r="C24" s="358" t="s">
        <v>690</v>
      </c>
      <c r="D24" s="359"/>
      <c r="E24" s="360">
        <v>6.45</v>
      </c>
      <c r="F24" s="372">
        <v>310</v>
      </c>
    </row>
    <row r="25" spans="1:7" ht="12.75">
      <c r="A25" s="5"/>
      <c r="B25" s="370"/>
      <c r="C25" s="371"/>
      <c r="D25" s="371"/>
      <c r="E25" s="371"/>
      <c r="F25" s="5"/>
      <c r="G25" s="5"/>
    </row>
    <row r="26" spans="1:7" ht="12.75">
      <c r="A26" s="5"/>
      <c r="B26" s="373" t="s">
        <v>691</v>
      </c>
      <c r="C26" s="371"/>
      <c r="D26" s="371"/>
      <c r="E26" s="371"/>
      <c r="F26" s="5"/>
      <c r="G26" s="5"/>
    </row>
    <row r="27" spans="1:7" ht="12.75">
      <c r="A27" s="5"/>
      <c r="B27" s="361" t="s">
        <v>669</v>
      </c>
      <c r="C27" s="362" t="s">
        <v>665</v>
      </c>
      <c r="D27" s="363"/>
      <c r="E27" s="364" t="s">
        <v>667</v>
      </c>
      <c r="F27" s="364" t="s">
        <v>666</v>
      </c>
      <c r="G27" s="5"/>
    </row>
    <row r="28" spans="1:7" ht="12.75">
      <c r="A28" s="5"/>
      <c r="B28" s="358" t="s">
        <v>692</v>
      </c>
      <c r="C28" s="374"/>
      <c r="D28" s="374"/>
      <c r="E28" s="374"/>
      <c r="F28" s="359"/>
      <c r="G28" s="5"/>
    </row>
    <row r="29" spans="1:7" ht="12.75">
      <c r="A29" s="5"/>
      <c r="B29" s="368" t="s">
        <v>693</v>
      </c>
      <c r="C29" s="358" t="s">
        <v>694</v>
      </c>
      <c r="D29" s="359"/>
      <c r="E29" s="360">
        <v>20.6</v>
      </c>
      <c r="F29" s="372">
        <v>990</v>
      </c>
      <c r="G29" s="5"/>
    </row>
    <row r="30" spans="1:7" ht="12.75">
      <c r="A30" s="5"/>
      <c r="B30" s="368" t="s">
        <v>695</v>
      </c>
      <c r="C30" s="358" t="s">
        <v>696</v>
      </c>
      <c r="D30" s="359"/>
      <c r="E30" s="360">
        <v>9</v>
      </c>
      <c r="F30" s="372">
        <v>1750</v>
      </c>
      <c r="G30" s="5"/>
    </row>
    <row r="31" spans="1:7" ht="12.75">
      <c r="A31" s="5"/>
      <c r="B31" s="368" t="s">
        <v>697</v>
      </c>
      <c r="C31" s="358" t="s">
        <v>698</v>
      </c>
      <c r="D31" s="359"/>
      <c r="E31" s="360">
        <v>9.1</v>
      </c>
      <c r="F31" s="372">
        <v>1445</v>
      </c>
      <c r="G31" s="5"/>
    </row>
    <row r="32" spans="1:7" ht="12.75">
      <c r="A32" s="5"/>
      <c r="B32" s="368" t="s">
        <v>699</v>
      </c>
      <c r="C32" s="358" t="s">
        <v>700</v>
      </c>
      <c r="D32" s="359"/>
      <c r="E32" s="360">
        <v>11.5</v>
      </c>
      <c r="F32" s="372">
        <v>540</v>
      </c>
      <c r="G32" s="5"/>
    </row>
    <row r="33" spans="1:7" ht="12.75">
      <c r="A33" s="5"/>
      <c r="B33" s="368" t="s">
        <v>701</v>
      </c>
      <c r="C33" s="358" t="s">
        <v>702</v>
      </c>
      <c r="D33" s="359"/>
      <c r="E33" s="360">
        <v>10.8</v>
      </c>
      <c r="F33" s="372">
        <v>650</v>
      </c>
      <c r="G33" s="5"/>
    </row>
    <row r="34" spans="1:7" ht="12.75">
      <c r="A34" s="5"/>
      <c r="B34" s="368" t="s">
        <v>703</v>
      </c>
      <c r="C34" s="358" t="s">
        <v>704</v>
      </c>
      <c r="D34" s="359"/>
      <c r="E34" s="360">
        <v>6.9</v>
      </c>
      <c r="F34" s="372">
        <v>490</v>
      </c>
      <c r="G34" s="5"/>
    </row>
    <row r="35" spans="1:7" ht="12.75">
      <c r="A35" s="5"/>
      <c r="B35" s="368" t="s">
        <v>705</v>
      </c>
      <c r="C35" s="358"/>
      <c r="D35" s="359"/>
      <c r="E35" s="360">
        <v>6.95</v>
      </c>
      <c r="F35" s="372">
        <v>590</v>
      </c>
      <c r="G35" s="5"/>
    </row>
    <row r="36" spans="1:7" ht="12.75">
      <c r="A36" s="5"/>
      <c r="B36" s="360" t="s">
        <v>706</v>
      </c>
      <c r="C36" s="358"/>
      <c r="D36" s="359"/>
      <c r="E36" s="360">
        <v>11.15</v>
      </c>
      <c r="F36" s="375">
        <v>650</v>
      </c>
      <c r="G36" s="5"/>
    </row>
    <row r="37" spans="1:7" ht="12.75">
      <c r="A37" s="5"/>
      <c r="B37" s="360" t="s">
        <v>707</v>
      </c>
      <c r="C37" s="358"/>
      <c r="D37" s="359"/>
      <c r="E37" s="360">
        <v>6.95</v>
      </c>
      <c r="F37" s="375">
        <v>590</v>
      </c>
      <c r="G37" s="5"/>
    </row>
    <row r="38" spans="2:6" ht="12.75">
      <c r="B38" s="358" t="s">
        <v>708</v>
      </c>
      <c r="C38" s="374"/>
      <c r="D38" s="374"/>
      <c r="E38" s="374"/>
      <c r="F38" s="359"/>
    </row>
    <row r="39" spans="2:6" ht="12.75">
      <c r="B39" s="354" t="s">
        <v>709</v>
      </c>
      <c r="C39" s="356"/>
      <c r="D39" s="357"/>
      <c r="E39" s="354"/>
      <c r="F39" s="354"/>
    </row>
    <row r="40" spans="2:6" ht="12.75">
      <c r="B40" s="354"/>
      <c r="C40" s="356"/>
      <c r="D40" s="357"/>
      <c r="E40" s="354"/>
      <c r="F40" s="354"/>
    </row>
    <row r="41" spans="2:6" ht="12.75">
      <c r="B41" s="354"/>
      <c r="C41" s="356"/>
      <c r="D41" s="357"/>
      <c r="E41" s="354"/>
      <c r="F41" s="354"/>
    </row>
    <row r="42" spans="2:6" ht="12.75">
      <c r="B42" s="354"/>
      <c r="C42" s="354"/>
      <c r="D42" s="354"/>
      <c r="E42" s="354"/>
      <c r="F42" s="354"/>
    </row>
    <row r="43" spans="2:6" ht="12.75">
      <c r="B43" s="354"/>
      <c r="C43" s="354"/>
      <c r="D43" s="354"/>
      <c r="E43" s="354"/>
      <c r="F43" s="354"/>
    </row>
    <row r="44" spans="2:6" ht="12.75">
      <c r="B44" s="354"/>
      <c r="C44" s="354"/>
      <c r="D44" s="354"/>
      <c r="E44" s="354"/>
      <c r="F44" s="354"/>
    </row>
    <row r="45" spans="2:6" ht="12.75">
      <c r="B45" s="354"/>
      <c r="C45" s="354"/>
      <c r="D45" s="354"/>
      <c r="E45" s="354"/>
      <c r="F45" s="354"/>
    </row>
    <row r="46" spans="2:6" ht="12.75">
      <c r="B46" s="354"/>
      <c r="C46" s="354"/>
      <c r="D46" s="354"/>
      <c r="E46" s="354"/>
      <c r="F46" s="354"/>
    </row>
    <row r="47" spans="2:6" ht="12.75">
      <c r="B47" s="354"/>
      <c r="C47" s="354"/>
      <c r="D47" s="354"/>
      <c r="E47" s="354"/>
      <c r="F47" s="354"/>
    </row>
    <row r="48" spans="2:6" ht="12.75">
      <c r="B48" s="354"/>
      <c r="C48" s="354"/>
      <c r="D48" s="354"/>
      <c r="E48" s="354"/>
      <c r="F48" s="354"/>
    </row>
    <row r="49" spans="2:6" ht="12.75">
      <c r="B49" s="354"/>
      <c r="C49" s="354"/>
      <c r="D49" s="354"/>
      <c r="E49" s="354"/>
      <c r="F49" s="354"/>
    </row>
    <row r="50" spans="2:6" ht="12.75">
      <c r="B50" s="354"/>
      <c r="C50" s="354"/>
      <c r="D50" s="354"/>
      <c r="E50" s="354"/>
      <c r="F50" s="354"/>
    </row>
    <row r="51" spans="2:6" ht="12.75">
      <c r="B51" s="354"/>
      <c r="C51" s="354"/>
      <c r="D51" s="354"/>
      <c r="E51" s="354"/>
      <c r="F51" s="354"/>
    </row>
    <row r="52" spans="2:6" ht="12.75">
      <c r="B52" s="354"/>
      <c r="C52" s="354"/>
      <c r="D52" s="354"/>
      <c r="E52" s="354"/>
      <c r="F52" s="354"/>
    </row>
    <row r="53" spans="2:6" ht="12.75">
      <c r="B53" s="354"/>
      <c r="C53" s="354"/>
      <c r="D53" s="354"/>
      <c r="E53" s="354"/>
      <c r="F53" s="354"/>
    </row>
    <row r="54" spans="2:6" ht="12.75">
      <c r="B54" s="354"/>
      <c r="C54" s="354"/>
      <c r="D54" s="354"/>
      <c r="E54" s="354"/>
      <c r="F54" s="354"/>
    </row>
    <row r="55" spans="2:6" ht="12.75">
      <c r="B55" s="354"/>
      <c r="C55" s="354"/>
      <c r="D55" s="354"/>
      <c r="E55" s="354"/>
      <c r="F55" s="354"/>
    </row>
    <row r="56" spans="2:6" ht="12.75">
      <c r="B56" s="354"/>
      <c r="C56" s="354"/>
      <c r="D56" s="354"/>
      <c r="E56" s="354"/>
      <c r="F56" s="354"/>
    </row>
    <row r="57" spans="2:6" ht="12.75">
      <c r="B57" s="354"/>
      <c r="C57" s="354"/>
      <c r="D57" s="354"/>
      <c r="E57" s="354"/>
      <c r="F57" s="354"/>
    </row>
    <row r="58" spans="2:6" ht="12.75">
      <c r="B58" s="354"/>
      <c r="C58" s="354"/>
      <c r="D58" s="354"/>
      <c r="E58" s="354"/>
      <c r="F58" s="354"/>
    </row>
  </sheetData>
  <sheetProtection/>
  <mergeCells count="34">
    <mergeCell ref="B38:F38"/>
    <mergeCell ref="B8:G8"/>
    <mergeCell ref="E4:G4"/>
    <mergeCell ref="E2:G2"/>
    <mergeCell ref="E3:G3"/>
    <mergeCell ref="C11:D11"/>
    <mergeCell ref="B1:B4"/>
    <mergeCell ref="C16:D16"/>
    <mergeCell ref="C17:D17"/>
    <mergeCell ref="C12:D12"/>
    <mergeCell ref="C13:D13"/>
    <mergeCell ref="C14:D14"/>
    <mergeCell ref="C15:D15"/>
    <mergeCell ref="C18:D18"/>
    <mergeCell ref="C19:D19"/>
    <mergeCell ref="C20:D20"/>
    <mergeCell ref="C21:D21"/>
    <mergeCell ref="C22:D22"/>
    <mergeCell ref="C23:D23"/>
    <mergeCell ref="C24:D24"/>
    <mergeCell ref="C27:D27"/>
    <mergeCell ref="B28:F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</mergeCells>
  <printOptions/>
  <pageMargins left="0.19791666666666666" right="0.1875" top="0.322916666666666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Admin</cp:lastModifiedBy>
  <cp:lastPrinted>2012-12-18T11:36:23Z</cp:lastPrinted>
  <dcterms:created xsi:type="dcterms:W3CDTF">2010-02-26T04:36:42Z</dcterms:created>
  <dcterms:modified xsi:type="dcterms:W3CDTF">2012-12-18T12:04:02Z</dcterms:modified>
  <cp:category/>
  <cp:version/>
  <cp:contentType/>
  <cp:contentStatus/>
</cp:coreProperties>
</file>